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5910" windowHeight="6600" activeTab="2"/>
  </bookViews>
  <sheets>
    <sheet name="Consol Income Statement" sheetId="1" r:id="rId1"/>
    <sheet name="Consol BS" sheetId="2" r:id="rId2"/>
    <sheet name="Notes" sheetId="3" r:id="rId3"/>
  </sheets>
  <externalReferences>
    <externalReference r:id="rId6"/>
    <externalReference r:id="rId7"/>
  </externalReferences>
  <definedNames>
    <definedName name="_xlnm.Print_Area" localSheetId="1">'Consol BS'!$A$1:$I$75</definedName>
    <definedName name="_xlnm.Print_Area" localSheetId="0">'Consol Income Statement'!$A$1:$L$82</definedName>
    <definedName name="_xlnm.Print_Area" localSheetId="2">'Notes'!$A$1:$J$140</definedName>
    <definedName name="_xlnm.Print_Titles" localSheetId="0">'Consol Income Statement'!$16:$22</definedName>
    <definedName name="_xlnm.Print_Titles" localSheetId="2">'Notes'!$1:$13</definedName>
  </definedNames>
  <calcPr fullCalcOnLoad="1"/>
</workbook>
</file>

<file path=xl/sharedStrings.xml><?xml version="1.0" encoding="utf-8"?>
<sst xmlns="http://schemas.openxmlformats.org/spreadsheetml/2006/main" count="261" uniqueCount="216">
  <si>
    <t>TRANSOCEAN HOLDINGS BHD</t>
  </si>
  <si>
    <t>(36747 U)</t>
  </si>
  <si>
    <t>AND ITS SUBSIDIARIES</t>
  </si>
  <si>
    <t>QUARTERLY REPORT</t>
  </si>
  <si>
    <t>CONSOLIDATED BALANCE SHEET</t>
  </si>
  <si>
    <t>AS AT MAY 31, 2002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</si>
  <si>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</si>
  <si>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</si>
  <si>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</si>
  <si>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</si>
  <si>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</si>
  <si>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</si>
  <si>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</si>
  <si>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</si>
  <si>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Property, plant and equipment</t>
  </si>
  <si>
    <t>Investment property</t>
  </si>
  <si>
    <t>Investment in associated companies</t>
  </si>
  <si>
    <t>Land and Development Expenditure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</si>
  <si>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</si>
  <si>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</si>
  <si>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</si>
  <si>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</si>
  <si>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</si>
  <si>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</si>
  <si>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</si>
  <si>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</si>
  <si>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</si>
  <si>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Others (Non-trade debtors)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</si>
  <si>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</si>
  <si>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</si>
  <si>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</si>
  <si>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</si>
  <si>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</si>
  <si>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</si>
  <si>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Others (Amount due to a Director of subsidiary co)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</si>
  <si>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</si>
  <si>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</si>
  <si>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</si>
  <si>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</si>
  <si>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</si>
  <si>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</si>
  <si>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</si>
  <si>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</t>
  </si>
  <si>
    <t>Minority interest</t>
  </si>
  <si>
    <t>Long term borrowings</t>
  </si>
  <si>
    <t>Other long term liabilities</t>
  </si>
  <si>
    <t>Deferred taxation</t>
  </si>
  <si>
    <t>Net tangible assets per share (RM)</t>
  </si>
  <si>
    <t>Shareholders funds</t>
  </si>
  <si>
    <t>Less</t>
  </si>
  <si>
    <t>Intangible assets</t>
  </si>
  <si>
    <t>Net tangible assets</t>
  </si>
  <si>
    <t>No of shares</t>
  </si>
  <si>
    <t>CONSOLIDATED INCOME STATEMENT</t>
  </si>
  <si>
    <t>FOR THE QUARTER ENDED MAY 31, 2002</t>
  </si>
  <si>
    <t>Quarterly report on consolidated results for the fourth quarter ended May 31, 2002. The figures have not been audited.</t>
  </si>
  <si>
    <t>INDIVIDUAL QUARTER</t>
  </si>
  <si>
    <t>CUMULATIVE QUARTER</t>
  </si>
  <si>
    <t>PRECEDING YEAR</t>
  </si>
  <si>
    <t>YEAR</t>
  </si>
  <si>
    <t>CORRESPONDING</t>
  </si>
  <si>
    <t>TO DATE</t>
  </si>
  <si>
    <t>PERIOD</t>
  </si>
  <si>
    <t>RM'OOO</t>
  </si>
  <si>
    <t>(a)</t>
  </si>
  <si>
    <t>Revenue</t>
  </si>
  <si>
    <t>(b)</t>
  </si>
  <si>
    <t>Investment income</t>
  </si>
  <si>
    <t xml:space="preserve">(c) </t>
  </si>
  <si>
    <t>Other income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</si>
  <si>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</si>
  <si>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</si>
  <si>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</si>
  <si>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</si>
  <si>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</si>
  <si>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</si>
  <si>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</si>
  <si>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</si>
  <si>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</si>
  <si>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</si>
  <si>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</si>
  <si>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</si>
  <si>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</si>
  <si>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</si>
  <si>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</si>
  <si>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</si>
  <si>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</si>
  <si>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</si>
  <si>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</si>
  <si>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</si>
  <si>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</si>
  <si>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Profit/(loss) after income tax</t>
  </si>
  <si>
    <t>before deducting minority interest</t>
  </si>
  <si>
    <t>(ii)</t>
  </si>
  <si>
    <t>Less minority interests</t>
  </si>
  <si>
    <t>(j)</t>
  </si>
  <si>
    <t>Pre-acquisition profit/(loss), if applicable</t>
  </si>
  <si>
    <t>(k)</t>
  </si>
  <si>
    <t>Net profit/(loss) after taxation from ordinary</t>
  </si>
  <si>
    <t>activities 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</si>
  <si>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</si>
  <si>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</si>
  <si>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</si>
  <si>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</si>
  <si>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</si>
  <si>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</si>
  <si>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profit/(loss)  attributable  to members</t>
  </si>
  <si>
    <t>of the  company</t>
  </si>
  <si>
    <t>Earnings/(Loss) per share based on 2(m) above after</t>
  </si>
  <si>
    <t>deducting any provision for preference</t>
  </si>
  <si>
    <t>dividends, if any :-</t>
  </si>
  <si>
    <t>Basic (based on</t>
  </si>
  <si>
    <t>ordinary shares) (sen)</t>
  </si>
  <si>
    <t>Note #</t>
  </si>
  <si>
    <t>Note # :</t>
  </si>
  <si>
    <t>The comparative figure has been amended to reflect the enlarged share capital after the implementation of the bonus issue as</t>
  </si>
  <si>
    <t>stated under Note 9.</t>
  </si>
  <si>
    <t>EXPLANATORY NOTES</t>
  </si>
  <si>
    <t>TO THE ACCOUNTS FOR QUARTER ENDED MAY 31, 2002</t>
  </si>
  <si>
    <t>Accounting Policies</t>
  </si>
  <si>
    <t>The accounts of the Group are prepared using the same accounting policies and method of computation</t>
  </si>
  <si>
    <t>followed in the quarterly financial statements as compared with the most recent annual audited accounts.</t>
  </si>
  <si>
    <t>Exceptional Item</t>
  </si>
  <si>
    <t>There was no exceptional item for the current quarter and the financial year.</t>
  </si>
  <si>
    <t>Extraordinary Item</t>
  </si>
  <si>
    <t>There was no extraordinary item for the current quarter and the financial year.</t>
  </si>
  <si>
    <t>Taxation</t>
  </si>
  <si>
    <t>Taxation comprises :-</t>
  </si>
  <si>
    <t>Current taxation</t>
  </si>
  <si>
    <t>Over/(Under) provision of prior year taxation</t>
  </si>
  <si>
    <t>Although the Group recorded a loss position, taxation is mainly provided for certain profitable subsidiary companies.</t>
  </si>
  <si>
    <t>Profit/loss on Sale of Unquoted Investments and/or Properties</t>
  </si>
  <si>
    <t>There was no sale of investments and/or properties by the Group for the current quarter and financial year.</t>
  </si>
  <si>
    <t>Quoted Securities</t>
  </si>
  <si>
    <t>There was no purchase or disposal of quoted securities by the Group for the current quarter and financial</t>
  </si>
  <si>
    <t>year-to-date.</t>
  </si>
  <si>
    <t>Changes in the Composition of the Group</t>
  </si>
  <si>
    <t>During the quarter under review, a subsidiary company has invested in 50,000 ordinary shares of S$1.00 each</t>
  </si>
  <si>
    <t>representing 20% of the issued and paid-up share capital of TFS Logistics Pte Ltd, which was incorporated in</t>
  </si>
  <si>
    <t>Singapore.</t>
  </si>
  <si>
    <t>Status of Corporate Proposal</t>
  </si>
  <si>
    <t>The Group has not made any new corporate proposals since the completion of the following proposals :-</t>
  </si>
  <si>
    <t>a)</t>
  </si>
  <si>
    <t>a bonus issue of 8,999,550 Bonus Shares on the basis of nine Bonus Share for every twenty shares</t>
  </si>
  <si>
    <t>held on December 21, 2001;</t>
  </si>
  <si>
    <t>b)</t>
  </si>
  <si>
    <t>increased in the issued and paid-up capital of the Company pursuant to the Bonus Issue and</t>
  </si>
  <si>
    <t xml:space="preserve">increased its Authorised Share Capital from RM25.00 million comprising 25.00 million shares to </t>
  </si>
  <si>
    <t>RM50.00 million comprising 50.00 million shares; and</t>
  </si>
  <si>
    <t>c)</t>
  </si>
  <si>
    <t>amended the Articles of Association of the Company to comply with the Listing Requirements of</t>
  </si>
  <si>
    <t>Kuala Lumpur Stock Exchange.</t>
  </si>
  <si>
    <t>Issuances and Repayment of Debt and Equity Securities</t>
  </si>
  <si>
    <t>The Company increased its issued and fully paid up share capital from RM19,999,000 to RM28,998,550 as</t>
  </si>
  <si>
    <t>a result of a bonus issue of 8,999,550 ordinary shares of RM1.00 each on January 4, 2002.</t>
  </si>
  <si>
    <t>Save as the above issuance of equity securities, the Company has not issued nor repaid any debt and equity</t>
  </si>
  <si>
    <t>securities for the financial year.</t>
  </si>
  <si>
    <t>Group Borrowings and Debt Securities</t>
  </si>
  <si>
    <t>Total group borrowings as at May 31, 2002 are as follows :-</t>
  </si>
  <si>
    <t>SECURED</t>
  </si>
  <si>
    <t>UNSECURED</t>
  </si>
  <si>
    <t>TOTAL</t>
  </si>
  <si>
    <t>LONG TERMS BORROWINGS</t>
  </si>
  <si>
    <t>Term Loan</t>
  </si>
  <si>
    <t>SHORT TERMS BORROWINGS</t>
  </si>
  <si>
    <t>As at May 31, 2002, the Group does not have any exposure in borrowings and debt securities denominated</t>
  </si>
  <si>
    <t>in foreign currency.</t>
  </si>
  <si>
    <t>Contingent Liabilities</t>
  </si>
  <si>
    <t>Contingent liabilities of the Company as at July 22, 2002 (other than material litigation disclosed in Note 13)</t>
  </si>
  <si>
    <t>respectively for securing bank borrowings to subsidiaries and hire purchase/leasing facilities utilised by the</t>
  </si>
  <si>
    <t>subsidiaries.</t>
  </si>
  <si>
    <t>Off Balance Sheet Financial Instruments</t>
  </si>
  <si>
    <t>The Group does not have any financial instruments with off balance sheet risk as at July 22, 2002.</t>
  </si>
  <si>
    <t>Material Litigation</t>
  </si>
  <si>
    <t>The Group is not engaged in any material litigation as at July 22, 2002.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</si>
  <si>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</si>
  <si>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</si>
  <si>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</si>
  <si>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Profit Before Taxation Compared To The Immediate Preceding Quarter</t>
  </si>
  <si>
    <t>preceding quarter. The turnaround was mainly due to a higher revenue and operating profit achieved during the period</t>
  </si>
  <si>
    <t>Review Of Performance</t>
  </si>
  <si>
    <t>for the current quarter as compared with the losses recorded in the first three quarters.</t>
  </si>
  <si>
    <t>Material Subsequent Events</t>
  </si>
  <si>
    <t>Seasonal or Cyclical Factors</t>
  </si>
  <si>
    <t>The business operations of the Group are not materially affected by any seasonal or cyclical factors.</t>
  </si>
  <si>
    <t>Current Year Prospect</t>
  </si>
  <si>
    <t>Variance Of Actual Profit From Forecast Profit/Shortfall In Profit Guarantee</t>
  </si>
  <si>
    <t>The Group is not involved in any profit guarantee arrangement or providing any forecast profit.</t>
  </si>
  <si>
    <t>Dividend</t>
  </si>
  <si>
    <t>The Directors do not recommend the payment of any dividend in respect of the current financial period.</t>
  </si>
  <si>
    <t>Listing Requirement Of The Minimum Paid-Up Capital</t>
  </si>
  <si>
    <t>The paid-up capital of the Company as at the date of this Report is RM28.999 million. The Directors are aware</t>
  </si>
  <si>
    <t>to comply with the requirement.</t>
  </si>
  <si>
    <t>By Order of the Board</t>
  </si>
  <si>
    <t>Dated July 25, 2002</t>
  </si>
  <si>
    <t>since the last annual balance sheet date comprise corporate guarantee of RM16.894 million and RM3.387 million</t>
  </si>
  <si>
    <t>The Group recorded a profit before taxation of RM0.175 million as compared with a loss of RM0.522 million in the</t>
  </si>
  <si>
    <t>During the quarter under review, the Group recorded a total revenue of RM13.050 million (FY 2001 RM12.195 million)</t>
  </si>
  <si>
    <t>and achieved a profit after taxation of RM0.151 million as compared with financial year 2001, RM0.107 million.</t>
  </si>
  <si>
    <t>Net profit attributable to members amounted to RM0.234 million as compared with the preceding year, RM0.292 million.</t>
  </si>
  <si>
    <t>Profit before finance cost,</t>
  </si>
  <si>
    <t>Net current liabilities</t>
  </si>
  <si>
    <t>Retained profit/(Accumulated losses)</t>
  </si>
  <si>
    <t>under review. However, the Group incurred higher depreciation due to the expansion of the container haulage division.</t>
  </si>
  <si>
    <t xml:space="preserve">In line with the turnaround in the world economy, the Company's business activities have increased and recorded a profit </t>
  </si>
  <si>
    <t>Subsequent to the end of the current quarter, the Group and the Company disposed off certain of their properties for</t>
  </si>
  <si>
    <t>statement in the interval between the end of the current quarter and as at July 22, 2002.</t>
  </si>
  <si>
    <t>Save as the above, no event of a material and unusual nature has arisen that have not been reflected in the financial</t>
  </si>
  <si>
    <t>a cash consideration of RM1.385 million.</t>
  </si>
  <si>
    <t>Hire-purchase/Lease Payables</t>
  </si>
  <si>
    <t>Reversal of Deferred taxation</t>
  </si>
  <si>
    <t>Given the positive sentiments expressed regarding overall improvement in the world economy and business activities of</t>
  </si>
  <si>
    <t>local businesses, the Group is cautiously embarking to secure an improved market share of logistics services in the</t>
  </si>
  <si>
    <t>next financial year.</t>
  </si>
  <si>
    <t>Bank Overdrafts/Revolving Credits</t>
  </si>
  <si>
    <t>of the requirement to increase the paid-up capital to RM40.000 million and are pursuing this matter aggressively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</si>
</sst>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_(* #,##0.0_);_(* \(#,##0.0\);_(* &quot;-&quot;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Font="1" applyAlignment="1">
      <alignment/>
    </xf>
    <xf numFmtId="0" fontId="6" fillId="0" borderId="0" xfId="0" applyFont="1" applyAlignment="1">
      <alignment/>
    </xf>
    <xf numFmtId="177" fontId="0" fillId="0" borderId="1" xfId="15" applyNumberFormat="1" applyBorder="1" applyAlignment="1">
      <alignment/>
    </xf>
    <xf numFmtId="177" fontId="0" fillId="0" borderId="0" xfId="15" applyNumberFormat="1" applyBorder="1" applyAlignment="1">
      <alignment/>
    </xf>
    <xf numFmtId="177" fontId="0" fillId="0" borderId="2" xfId="15" applyNumberFormat="1" applyBorder="1" applyAlignment="1">
      <alignment/>
    </xf>
    <xf numFmtId="177" fontId="0" fillId="0" borderId="3" xfId="15" applyNumberFormat="1" applyBorder="1" applyAlignment="1">
      <alignment/>
    </xf>
    <xf numFmtId="177" fontId="0" fillId="0" borderId="4" xfId="15" applyNumberFormat="1" applyBorder="1" applyAlignment="1">
      <alignment/>
    </xf>
    <xf numFmtId="191" fontId="0" fillId="0" borderId="2" xfId="15" applyNumberFormat="1" applyBorder="1" applyAlignment="1">
      <alignment/>
    </xf>
    <xf numFmtId="191" fontId="0" fillId="0" borderId="0" xfId="15" applyNumberFormat="1" applyAlignment="1">
      <alignment/>
    </xf>
    <xf numFmtId="177" fontId="0" fillId="0" borderId="0" xfId="0" applyNumberFormat="1" applyAlignment="1">
      <alignment/>
    </xf>
    <xf numFmtId="177" fontId="0" fillId="0" borderId="5" xfId="15" applyNumberFormat="1" applyBorder="1" applyAlignment="1">
      <alignment/>
    </xf>
    <xf numFmtId="177" fontId="0" fillId="0" borderId="6" xfId="15" applyNumberFormat="1" applyBorder="1" applyAlignment="1">
      <alignment/>
    </xf>
    <xf numFmtId="43" fontId="7" fillId="0" borderId="0" xfId="15" applyFont="1" applyAlignment="1">
      <alignment/>
    </xf>
    <xf numFmtId="43" fontId="0" fillId="0" borderId="0" xfId="15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7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7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2" xfId="15" applyNumberFormat="1" applyBorder="1" applyAlignment="1">
      <alignment/>
    </xf>
    <xf numFmtId="177" fontId="0" fillId="0" borderId="12" xfId="15" applyNumberFormat="1" applyFont="1" applyBorder="1" applyAlignment="1">
      <alignment horizontal="center"/>
    </xf>
    <xf numFmtId="0" fontId="0" fillId="0" borderId="0" xfId="0" applyAlignment="1" quotePrefix="1">
      <alignment/>
    </xf>
    <xf numFmtId="177" fontId="0" fillId="0" borderId="0" xfId="15" applyNumberFormat="1" applyFont="1" applyAlignment="1">
      <alignment horizontal="center"/>
    </xf>
    <xf numFmtId="43" fontId="0" fillId="0" borderId="12" xfId="15" applyNumberFormat="1" applyBorder="1" applyAlignment="1">
      <alignment/>
    </xf>
    <xf numFmtId="177" fontId="0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7" fontId="4" fillId="0" borderId="0" xfId="15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Alignment="1">
      <alignment horizontal="right"/>
    </xf>
    <xf numFmtId="177" fontId="0" fillId="0" borderId="5" xfId="15" applyNumberFormat="1" applyBorder="1" applyAlignment="1">
      <alignment/>
    </xf>
    <xf numFmtId="177" fontId="7" fillId="0" borderId="0" xfId="15" applyNumberFormat="1" applyFont="1" applyAlignment="1">
      <alignment/>
    </xf>
    <xf numFmtId="6" fontId="0" fillId="0" borderId="0" xfId="0" applyNumberFormat="1" applyFont="1" applyAlignment="1">
      <alignment/>
    </xf>
    <xf numFmtId="177" fontId="6" fillId="0" borderId="0" xfId="15" applyNumberFormat="1" applyFont="1" applyAlignment="1">
      <alignment/>
    </xf>
    <xf numFmtId="6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7" fontId="4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5</xdr:col>
      <xdr:colOff>885825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002%20Q4%200502%20Bo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Y2002%20Q3%20Quarterl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Journals"/>
      <sheetName val="Consol Adj"/>
      <sheetName val="Workings"/>
      <sheetName val="FY2001 P&amp;L"/>
      <sheetName val="FY2002 Budget"/>
      <sheetName val="Recon"/>
    </sheetNames>
    <sheetDataSet>
      <sheetData sheetId="5">
        <row r="6">
          <cell r="Y6">
            <v>754470</v>
          </cell>
        </row>
        <row r="21">
          <cell r="Y21">
            <v>0</v>
          </cell>
        </row>
        <row r="22">
          <cell r="Y22">
            <v>176458</v>
          </cell>
        </row>
        <row r="43">
          <cell r="Y43">
            <v>28998550</v>
          </cell>
        </row>
        <row r="45">
          <cell r="Y45">
            <v>0</v>
          </cell>
        </row>
        <row r="47">
          <cell r="Y47">
            <v>0</v>
          </cell>
        </row>
      </sheetData>
      <sheetData sheetId="9">
        <row r="111">
          <cell r="F111">
            <v>97453</v>
          </cell>
          <cell r="J111">
            <v>-1590</v>
          </cell>
        </row>
      </sheetData>
      <sheetData sheetId="10">
        <row r="8">
          <cell r="F8">
            <v>52965525</v>
          </cell>
          <cell r="I8">
            <v>12194714</v>
          </cell>
        </row>
        <row r="10">
          <cell r="F10">
            <v>121783</v>
          </cell>
          <cell r="I10">
            <v>273</v>
          </cell>
        </row>
        <row r="12">
          <cell r="F12">
            <v>7795430</v>
          </cell>
          <cell r="I12">
            <v>1754915</v>
          </cell>
        </row>
        <row r="15">
          <cell r="F15">
            <v>2010127</v>
          </cell>
          <cell r="I15">
            <v>434046</v>
          </cell>
        </row>
        <row r="16">
          <cell r="F16">
            <v>2945692</v>
          </cell>
          <cell r="I16">
            <v>809720</v>
          </cell>
        </row>
        <row r="17">
          <cell r="F17">
            <v>475166</v>
          </cell>
          <cell r="I17">
            <v>402509</v>
          </cell>
        </row>
        <row r="22">
          <cell r="F22">
            <v>-475305</v>
          </cell>
          <cell r="I22">
            <v>-305</v>
          </cell>
        </row>
        <row r="26">
          <cell r="F26">
            <v>-2853</v>
          </cell>
          <cell r="I26">
            <v>184512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Income Statement"/>
      <sheetName val="Consol BS"/>
      <sheetName val="Notes"/>
      <sheetName val="Sheet1"/>
      <sheetName val="Sheet2"/>
      <sheetName val="Sheet3"/>
    </sheetNames>
    <sheetDataSet>
      <sheetData sheetId="0">
        <row r="23">
          <cell r="K23">
            <v>31151.137</v>
          </cell>
        </row>
        <row r="25">
          <cell r="K25">
            <v>0</v>
          </cell>
        </row>
        <row r="27">
          <cell r="K27">
            <v>35.024</v>
          </cell>
        </row>
        <row r="29">
          <cell r="K29">
            <v>2317.895</v>
          </cell>
        </row>
        <row r="35">
          <cell r="K35">
            <v>-1353.878</v>
          </cell>
        </row>
        <row r="37">
          <cell r="K37">
            <v>-2467.2475600000002</v>
          </cell>
        </row>
        <row r="39">
          <cell r="K39">
            <v>0</v>
          </cell>
        </row>
        <row r="45">
          <cell r="K45">
            <v>0</v>
          </cell>
        </row>
        <row r="51">
          <cell r="K51">
            <v>-306.043</v>
          </cell>
        </row>
        <row r="56">
          <cell r="K56">
            <v>112.08897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102"/>
  <sheetViews>
    <sheetView zoomScale="75" zoomScaleNormal="75" workbookViewId="0" topLeftCell="D15">
      <pane xSplit="2" ySplit="6" topLeftCell="F21" activePane="bottomRight" state="frozen"/>
      <selection pane="topLeft" activeCell="D15" sqref="D15"/>
      <selection pane="topRight" activeCell="F15" sqref="F15"/>
      <selection pane="bottomLeft" activeCell="D21" sqref="D21"/>
      <selection pane="bottomRight" activeCell="H45" sqref="H45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10.28125" style="49" bestFit="1" customWidth="1"/>
  </cols>
  <sheetData>
    <row r="1" ht="12.75"/>
    <row r="2" ht="12.75"/>
    <row r="3" ht="12.75"/>
    <row r="4" ht="12.75"/>
    <row r="5" ht="12.75"/>
    <row r="6" spans="2:12" ht="15.75">
      <c r="B6" s="51" t="s">
        <v>0</v>
      </c>
      <c r="C6" s="52"/>
      <c r="D6" s="52"/>
      <c r="E6" s="52"/>
      <c r="F6" s="52"/>
      <c r="G6" s="53"/>
      <c r="H6" s="53"/>
      <c r="I6" s="53"/>
      <c r="J6" s="53"/>
      <c r="K6" s="53"/>
      <c r="L6" s="53"/>
    </row>
    <row r="7" spans="2:12" ht="12.75">
      <c r="B7" s="50" t="s">
        <v>1</v>
      </c>
      <c r="C7" s="52"/>
      <c r="D7" s="52"/>
      <c r="E7" s="52"/>
      <c r="F7" s="52"/>
      <c r="G7" s="53"/>
      <c r="H7" s="53"/>
      <c r="I7" s="53"/>
      <c r="J7" s="53"/>
      <c r="K7" s="53"/>
      <c r="L7" s="53"/>
    </row>
    <row r="8" spans="2:12" ht="12.75">
      <c r="B8" s="54" t="s">
        <v>2</v>
      </c>
      <c r="C8" s="55"/>
      <c r="D8" s="55"/>
      <c r="E8" s="55"/>
      <c r="F8" s="55"/>
      <c r="G8" s="56"/>
      <c r="H8" s="56"/>
      <c r="I8" s="56"/>
      <c r="J8" s="56"/>
      <c r="K8" s="56"/>
      <c r="L8" s="56"/>
    </row>
    <row r="10" spans="2:12" ht="12.75">
      <c r="B10" s="54" t="s">
        <v>3</v>
      </c>
      <c r="C10" s="55"/>
      <c r="D10" s="55"/>
      <c r="E10" s="55"/>
      <c r="F10" s="55"/>
      <c r="G10" s="56"/>
      <c r="H10" s="56"/>
      <c r="I10" s="56"/>
      <c r="J10" s="56"/>
      <c r="K10" s="56"/>
      <c r="L10" s="56"/>
    </row>
    <row r="11" spans="2:12" ht="12.75">
      <c r="B11" s="54" t="s">
        <v>53</v>
      </c>
      <c r="C11" s="55"/>
      <c r="D11" s="55"/>
      <c r="E11" s="55"/>
      <c r="F11" s="55"/>
      <c r="G11" s="56"/>
      <c r="H11" s="56"/>
      <c r="I11" s="56"/>
      <c r="J11" s="56"/>
      <c r="K11" s="56"/>
      <c r="L11" s="56"/>
    </row>
    <row r="12" spans="2:12" ht="12.75">
      <c r="B12" s="54" t="s">
        <v>54</v>
      </c>
      <c r="C12" s="55"/>
      <c r="D12" s="55"/>
      <c r="E12" s="55"/>
      <c r="F12" s="55"/>
      <c r="G12" s="56"/>
      <c r="H12" s="56"/>
      <c r="I12" s="56"/>
      <c r="J12" s="56"/>
      <c r="K12" s="56"/>
      <c r="L12" s="56"/>
    </row>
    <row r="14" spans="2:12" ht="12.75"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6" spans="8:12" ht="12.75">
      <c r="H16" s="50" t="s">
        <v>56</v>
      </c>
      <c r="I16" s="50"/>
      <c r="J16" s="2"/>
      <c r="K16" s="50" t="s">
        <v>57</v>
      </c>
      <c r="L16" s="50"/>
    </row>
    <row r="17" spans="8:12" ht="12.75">
      <c r="H17" s="2" t="s">
        <v>9</v>
      </c>
      <c r="I17" s="2" t="s">
        <v>58</v>
      </c>
      <c r="J17" s="2"/>
      <c r="K17" s="2" t="s">
        <v>9</v>
      </c>
      <c r="L17" s="2" t="s">
        <v>58</v>
      </c>
    </row>
    <row r="18" spans="8:12" ht="12.75">
      <c r="H18" s="2" t="s">
        <v>59</v>
      </c>
      <c r="I18" s="2" t="s">
        <v>60</v>
      </c>
      <c r="J18" s="2"/>
      <c r="K18" s="2" t="s">
        <v>59</v>
      </c>
      <c r="L18" s="2" t="s">
        <v>60</v>
      </c>
    </row>
    <row r="19" spans="8:12" ht="12.75">
      <c r="H19" s="2" t="s">
        <v>11</v>
      </c>
      <c r="I19" s="2" t="s">
        <v>11</v>
      </c>
      <c r="J19" s="2"/>
      <c r="K19" s="2" t="s">
        <v>61</v>
      </c>
      <c r="L19" s="2" t="s">
        <v>62</v>
      </c>
    </row>
    <row r="20" spans="8:12" ht="12.75">
      <c r="H20" s="7">
        <v>37407</v>
      </c>
      <c r="I20" s="7">
        <v>37042</v>
      </c>
      <c r="J20" s="7"/>
      <c r="K20" s="7">
        <f>H20</f>
        <v>37407</v>
      </c>
      <c r="L20" s="7">
        <f>I20</f>
        <v>37042</v>
      </c>
    </row>
    <row r="21" spans="8:13" ht="12.75">
      <c r="H21" s="2" t="s">
        <v>63</v>
      </c>
      <c r="I21" s="2" t="s">
        <v>63</v>
      </c>
      <c r="J21" s="2"/>
      <c r="K21" s="2" t="s">
        <v>63</v>
      </c>
      <c r="L21" s="2" t="s">
        <v>63</v>
      </c>
      <c r="M21" s="2"/>
    </row>
    <row r="23" spans="2:14" ht="13.5" thickBot="1">
      <c r="B23">
        <v>1</v>
      </c>
      <c r="C23" t="s">
        <v>64</v>
      </c>
      <c r="D23" t="s">
        <v>65</v>
      </c>
      <c r="H23" s="34">
        <f>K23-N23</f>
        <v>13049.863000000001</v>
      </c>
      <c r="I23" s="34">
        <f>'[1]FY2001 P&amp;L'!I8/1000</f>
        <v>12194.714</v>
      </c>
      <c r="J23" s="8"/>
      <c r="K23" s="33">
        <v>44201</v>
      </c>
      <c r="L23" s="34">
        <f>'[1]FY2001 P&amp;L'!F8/1000</f>
        <v>52965.525</v>
      </c>
      <c r="N23" s="49">
        <f>'[2]Consol Income Statement'!$K$23</f>
        <v>31151.137</v>
      </c>
    </row>
    <row r="24" spans="8:12" ht="13.5" thickTop="1">
      <c r="H24" s="8"/>
      <c r="I24" s="8"/>
      <c r="J24" s="8"/>
      <c r="K24" s="8"/>
      <c r="L24" s="8"/>
    </row>
    <row r="25" spans="3:14" ht="13.5" thickBot="1">
      <c r="C25" t="s">
        <v>66</v>
      </c>
      <c r="D25" t="s">
        <v>67</v>
      </c>
      <c r="H25" s="34">
        <f>K25-N25</f>
        <v>0</v>
      </c>
      <c r="I25" s="34">
        <v>0</v>
      </c>
      <c r="J25" s="8"/>
      <c r="K25" s="33">
        <f>E25</f>
        <v>0</v>
      </c>
      <c r="L25" s="34">
        <v>0</v>
      </c>
      <c r="N25" s="49">
        <f>'[2]Consol Income Statement'!$K$25</f>
        <v>0</v>
      </c>
    </row>
    <row r="26" spans="8:12" ht="13.5" thickTop="1">
      <c r="H26" s="8"/>
      <c r="I26" s="8"/>
      <c r="J26" s="8"/>
      <c r="K26" s="8"/>
      <c r="L26" s="8"/>
    </row>
    <row r="27" spans="3:14" ht="13.5" thickBot="1">
      <c r="C27" s="35" t="s">
        <v>68</v>
      </c>
      <c r="D27" t="s">
        <v>69</v>
      </c>
      <c r="H27" s="34">
        <f>K27-N27</f>
        <v>72.976</v>
      </c>
      <c r="I27" s="34">
        <f>'[1]FY2001 P&amp;L'!I10/1000</f>
        <v>0.273</v>
      </c>
      <c r="J27" s="8"/>
      <c r="K27" s="33">
        <v>108</v>
      </c>
      <c r="L27" s="34">
        <f>'[1]FY2001 P&amp;L'!F10/1000</f>
        <v>121.783</v>
      </c>
      <c r="N27" s="49">
        <f>'[2]Consol Income Statement'!$K$27</f>
        <v>35.024</v>
      </c>
    </row>
    <row r="28" spans="8:12" ht="13.5" thickTop="1">
      <c r="H28" s="36"/>
      <c r="I28" s="36"/>
      <c r="J28" s="8"/>
      <c r="K28" s="8"/>
      <c r="L28" s="36"/>
    </row>
    <row r="29" spans="2:14" ht="12.75">
      <c r="B29">
        <v>2</v>
      </c>
      <c r="C29" t="s">
        <v>64</v>
      </c>
      <c r="D29" t="s">
        <v>200</v>
      </c>
      <c r="H29" s="36">
        <f>K29-N29</f>
        <v>1310.105</v>
      </c>
      <c r="I29" s="36">
        <f>('[1]FY2001 P&amp;L'!I12-'[1]FY2001 P&amp;L'!I17)/1000</f>
        <v>1352.406</v>
      </c>
      <c r="J29" s="8"/>
      <c r="K29" s="8">
        <f>331-K37</f>
        <v>3628</v>
      </c>
      <c r="L29" s="36">
        <f>('[1]FY2001 P&amp;L'!F12-'[1]FY2001 P&amp;L'!F17)/1000</f>
        <v>7320.264</v>
      </c>
      <c r="N29" s="49">
        <f>'[2]Consol Income Statement'!$K$29</f>
        <v>2317.895</v>
      </c>
    </row>
    <row r="30" spans="4:12" ht="12.75">
      <c r="D30" t="s">
        <v>70</v>
      </c>
      <c r="H30" s="8"/>
      <c r="I30" s="8"/>
      <c r="J30" s="8"/>
      <c r="K30" s="8"/>
      <c r="L30" s="8"/>
    </row>
    <row r="31" spans="4:12" ht="12.75">
      <c r="D31" t="s">
        <v>71</v>
      </c>
      <c r="H31" s="8"/>
      <c r="I31" s="8"/>
      <c r="J31" s="8"/>
      <c r="K31" s="8"/>
      <c r="L31" s="8"/>
    </row>
    <row r="32" spans="4:12" ht="12.75">
      <c r="D32" t="s">
        <v>72</v>
      </c>
      <c r="H32" s="8"/>
      <c r="I32" s="8"/>
      <c r="J32" s="8"/>
      <c r="K32" s="8"/>
      <c r="L32" s="8"/>
    </row>
    <row r="33" spans="4:12" ht="12.75">
      <c r="D33" t="s">
        <v>73</v>
      </c>
      <c r="H33" s="8"/>
      <c r="I33" s="8"/>
      <c r="J33" s="8"/>
      <c r="K33" s="8"/>
      <c r="L33" s="8"/>
    </row>
    <row r="34" spans="8:12" ht="12.75">
      <c r="H34" s="8"/>
      <c r="I34" s="8"/>
      <c r="J34" s="8"/>
      <c r="K34" s="8"/>
      <c r="L34" s="8"/>
    </row>
    <row r="35" spans="3:14" ht="12.75">
      <c r="C35" t="s">
        <v>66</v>
      </c>
      <c r="D35" t="s">
        <v>74</v>
      </c>
      <c r="H35" s="36">
        <f>K35-N35</f>
        <v>-295.12200000000007</v>
      </c>
      <c r="I35" s="36">
        <f>-'[1]FY2001 P&amp;L'!I15/1000</f>
        <v>-434.046</v>
      </c>
      <c r="J35" s="8"/>
      <c r="K35" s="8">
        <v>-1649</v>
      </c>
      <c r="L35" s="36">
        <f>-'[1]FY2001 P&amp;L'!F15/1000</f>
        <v>-2010.127</v>
      </c>
      <c r="N35" s="49">
        <f>'[2]Consol Income Statement'!$K$35</f>
        <v>-1353.878</v>
      </c>
    </row>
    <row r="36" spans="8:12" ht="12.75">
      <c r="H36" s="8"/>
      <c r="I36" s="8"/>
      <c r="J36" s="8"/>
      <c r="K36" s="8"/>
      <c r="L36" s="8"/>
    </row>
    <row r="37" spans="3:14" ht="12.75">
      <c r="C37" s="35" t="s">
        <v>68</v>
      </c>
      <c r="D37" t="s">
        <v>75</v>
      </c>
      <c r="H37" s="36">
        <f>K37-N37</f>
        <v>-829.7524399999998</v>
      </c>
      <c r="I37" s="36">
        <f>-'[1]FY2001 P&amp;L'!I16/1000</f>
        <v>-809.72</v>
      </c>
      <c r="J37" s="8"/>
      <c r="K37" s="8">
        <v>-3297</v>
      </c>
      <c r="L37" s="36">
        <f>-'[1]FY2001 P&amp;L'!F16/1000</f>
        <v>-2945.692</v>
      </c>
      <c r="N37" s="49">
        <f>'[2]Consol Income Statement'!$K$37</f>
        <v>-2467.2475600000002</v>
      </c>
    </row>
    <row r="38" spans="8:12" ht="12.75">
      <c r="H38" s="8"/>
      <c r="I38" s="8"/>
      <c r="J38" s="8"/>
      <c r="K38" s="8"/>
      <c r="L38" s="8"/>
    </row>
    <row r="39" spans="3:14" ht="12.75">
      <c r="C39" t="s">
        <v>76</v>
      </c>
      <c r="D39" t="s">
        <v>77</v>
      </c>
      <c r="H39" s="36">
        <f>K39-N39</f>
        <v>0</v>
      </c>
      <c r="I39" s="36">
        <v>0</v>
      </c>
      <c r="J39" s="8"/>
      <c r="K39" s="8">
        <v>0</v>
      </c>
      <c r="L39" s="36">
        <f>I39</f>
        <v>0</v>
      </c>
      <c r="N39" s="49">
        <f>'[2]Consol Income Statement'!$K$39</f>
        <v>0</v>
      </c>
    </row>
    <row r="40" spans="8:12" ht="12.75">
      <c r="H40" s="20"/>
      <c r="I40" s="20"/>
      <c r="J40" s="8"/>
      <c r="K40" s="20"/>
      <c r="L40" s="20"/>
    </row>
    <row r="41" spans="3:14" ht="12.75">
      <c r="C41" t="s">
        <v>78</v>
      </c>
      <c r="D41" t="s">
        <v>79</v>
      </c>
      <c r="H41" s="8">
        <f>SUM(H29:H40)</f>
        <v>185.2305600000002</v>
      </c>
      <c r="I41" s="8">
        <f>SUM(I29:I40)-1</f>
        <v>107.63999999999987</v>
      </c>
      <c r="J41" s="8"/>
      <c r="K41" s="8">
        <f>SUM(K29:K40)</f>
        <v>-1318</v>
      </c>
      <c r="L41" s="8">
        <f>SUM(L29:L40)</f>
        <v>2364.4450000000006</v>
      </c>
      <c r="M41" s="18"/>
      <c r="N41" s="8">
        <f>SUM(N29:N40)</f>
        <v>-1503.2305600000002</v>
      </c>
    </row>
    <row r="42" spans="4:12" ht="12.75">
      <c r="D42" t="s">
        <v>80</v>
      </c>
      <c r="H42" s="8"/>
      <c r="I42" s="8"/>
      <c r="J42" s="8"/>
      <c r="K42" s="8"/>
      <c r="L42" s="8"/>
    </row>
    <row r="43" spans="4:12" ht="12.75">
      <c r="D43" t="s">
        <v>81</v>
      </c>
      <c r="H43" s="8"/>
      <c r="I43" s="8"/>
      <c r="J43" s="8"/>
      <c r="K43" s="8"/>
      <c r="L43" s="8"/>
    </row>
    <row r="44" spans="8:12" ht="12.75">
      <c r="H44" s="8"/>
      <c r="I44" s="8"/>
      <c r="J44" s="8"/>
      <c r="K44" s="8"/>
      <c r="L44" s="8"/>
    </row>
    <row r="45" spans="3:14" ht="12.75">
      <c r="C45" t="s">
        <v>82</v>
      </c>
      <c r="D45" t="s">
        <v>83</v>
      </c>
      <c r="H45" s="36">
        <f>K45-N45</f>
        <v>-10</v>
      </c>
      <c r="I45" s="36">
        <v>0</v>
      </c>
      <c r="J45" s="8"/>
      <c r="K45" s="8">
        <v>-10</v>
      </c>
      <c r="L45" s="36">
        <v>0</v>
      </c>
      <c r="N45" s="49">
        <f>'[2]Consol Income Statement'!$K$45</f>
        <v>0</v>
      </c>
    </row>
    <row r="46" spans="4:12" ht="12.75">
      <c r="D46" t="s">
        <v>84</v>
      </c>
      <c r="H46" s="8"/>
      <c r="I46" s="8"/>
      <c r="J46" s="8"/>
      <c r="K46" s="8"/>
      <c r="L46" s="8"/>
    </row>
    <row r="47" spans="8:12" ht="12.75">
      <c r="H47" s="20"/>
      <c r="I47" s="20"/>
      <c r="J47" s="8"/>
      <c r="K47" s="20"/>
      <c r="L47" s="20"/>
    </row>
    <row r="48" spans="3:12" ht="12.75">
      <c r="C48" t="s">
        <v>85</v>
      </c>
      <c r="D48" t="s">
        <v>86</v>
      </c>
      <c r="H48" s="8">
        <f>H41+H45</f>
        <v>175.2305600000002</v>
      </c>
      <c r="I48" s="8">
        <f>I41+I45</f>
        <v>107.63999999999987</v>
      </c>
      <c r="J48" s="8"/>
      <c r="K48" s="8">
        <f>K41+K45</f>
        <v>-1328</v>
      </c>
      <c r="L48" s="8">
        <f>L41+L45</f>
        <v>2364.4450000000006</v>
      </c>
    </row>
    <row r="49" spans="4:12" ht="12.75">
      <c r="D49" t="s">
        <v>87</v>
      </c>
      <c r="H49" s="8"/>
      <c r="I49" s="8"/>
      <c r="J49" s="8"/>
      <c r="K49" s="8"/>
      <c r="L49" s="8"/>
    </row>
    <row r="50" spans="8:12" ht="12.75">
      <c r="H50" s="8"/>
      <c r="I50" s="8"/>
      <c r="J50" s="8"/>
      <c r="K50" s="8"/>
      <c r="L50" s="8"/>
    </row>
    <row r="51" spans="3:14" ht="12.75">
      <c r="C51" t="s">
        <v>88</v>
      </c>
      <c r="D51" t="s">
        <v>89</v>
      </c>
      <c r="H51" s="36">
        <f>K51-N51</f>
        <v>-23.956999999999994</v>
      </c>
      <c r="I51" s="36">
        <f>'[1]FY2001 P&amp;L'!I22/1000-1</f>
        <v>-1.305</v>
      </c>
      <c r="J51" s="8"/>
      <c r="K51" s="8">
        <v>-330</v>
      </c>
      <c r="L51" s="36">
        <f>'[1]FY2001 P&amp;L'!F22/1000</f>
        <v>-475.305</v>
      </c>
      <c r="N51" s="49">
        <f>'[2]Consol Income Statement'!$K$51</f>
        <v>-306.043</v>
      </c>
    </row>
    <row r="52" spans="8:12" ht="12.75">
      <c r="H52" s="20"/>
      <c r="I52" s="20"/>
      <c r="J52" s="8"/>
      <c r="K52" s="20"/>
      <c r="L52" s="20"/>
    </row>
    <row r="53" spans="3:12" ht="12.75">
      <c r="C53" t="s">
        <v>90</v>
      </c>
      <c r="D53" t="s">
        <v>90</v>
      </c>
      <c r="E53" t="s">
        <v>91</v>
      </c>
      <c r="H53" s="8">
        <f>H48+H51</f>
        <v>151.2735600000002</v>
      </c>
      <c r="I53" s="8">
        <f>I48+I51+1</f>
        <v>107.33499999999987</v>
      </c>
      <c r="J53" s="8"/>
      <c r="K53" s="8">
        <f>K48+K51</f>
        <v>-1658</v>
      </c>
      <c r="L53" s="8">
        <f>L48+L51</f>
        <v>1889.1400000000006</v>
      </c>
    </row>
    <row r="54" spans="5:12" ht="12.75">
      <c r="E54" t="s">
        <v>92</v>
      </c>
      <c r="H54" s="8"/>
      <c r="I54" s="8"/>
      <c r="J54" s="8"/>
      <c r="K54" s="8"/>
      <c r="L54" s="8"/>
    </row>
    <row r="55" spans="8:12" ht="12.75">
      <c r="H55" s="8"/>
      <c r="I55" s="8"/>
      <c r="J55" s="8"/>
      <c r="K55" s="8"/>
      <c r="L55" s="8"/>
    </row>
    <row r="56" spans="4:14" ht="12.75">
      <c r="D56" t="s">
        <v>93</v>
      </c>
      <c r="E56" t="s">
        <v>94</v>
      </c>
      <c r="H56" s="36">
        <f>K56-N56</f>
        <v>-83.08897</v>
      </c>
      <c r="I56" s="36">
        <f>-'[1]FY2001 P&amp;L'!I26/1000</f>
        <v>-184.512</v>
      </c>
      <c r="J56" s="8"/>
      <c r="K56" s="8">
        <v>29</v>
      </c>
      <c r="L56" s="36">
        <f>-'[1]FY2001 P&amp;L'!F26/1000</f>
        <v>2.853</v>
      </c>
      <c r="N56" s="49">
        <f>'[2]Consol Income Statement'!$K$56</f>
        <v>112.08897</v>
      </c>
    </row>
    <row r="57" spans="8:12" ht="12.75">
      <c r="H57" s="20"/>
      <c r="I57" s="20"/>
      <c r="J57" s="8"/>
      <c r="K57" s="20"/>
      <c r="L57" s="20"/>
    </row>
    <row r="58" spans="8:12" ht="12.75">
      <c r="H58" s="8">
        <f>H53-H56</f>
        <v>234.36253000000022</v>
      </c>
      <c r="I58" s="8">
        <f>I53-I56</f>
        <v>291.84699999999987</v>
      </c>
      <c r="J58" s="8"/>
      <c r="K58" s="8">
        <f>K53-K56</f>
        <v>-1687</v>
      </c>
      <c r="L58" s="8">
        <f>L53-L56</f>
        <v>1886.2870000000005</v>
      </c>
    </row>
    <row r="59" spans="8:12" ht="12.75">
      <c r="H59" s="8"/>
      <c r="I59" s="8"/>
      <c r="J59" s="8"/>
      <c r="K59" s="8"/>
      <c r="L59" s="8"/>
    </row>
    <row r="60" spans="3:14" ht="12.75">
      <c r="C60" t="s">
        <v>95</v>
      </c>
      <c r="D60" t="s">
        <v>96</v>
      </c>
      <c r="H60" s="8">
        <v>0</v>
      </c>
      <c r="I60" s="8">
        <v>0</v>
      </c>
      <c r="J60" s="8"/>
      <c r="K60" s="8">
        <v>0</v>
      </c>
      <c r="L60" s="8">
        <v>0</v>
      </c>
      <c r="N60" s="49">
        <f>'[2]Consol Income Statement'!$K$60</f>
        <v>0</v>
      </c>
    </row>
    <row r="61" spans="8:12" ht="12.75">
      <c r="H61" s="20"/>
      <c r="I61" s="20"/>
      <c r="J61" s="8"/>
      <c r="K61" s="20"/>
      <c r="L61" s="20"/>
    </row>
    <row r="62" spans="3:12" ht="12.75">
      <c r="C62" t="s">
        <v>97</v>
      </c>
      <c r="D62" t="s">
        <v>98</v>
      </c>
      <c r="H62" s="8">
        <f>H58+H60</f>
        <v>234.36253000000022</v>
      </c>
      <c r="I62" s="8">
        <f>I58+I60</f>
        <v>291.84699999999987</v>
      </c>
      <c r="J62" s="8"/>
      <c r="K62" s="8">
        <f>K58+K60</f>
        <v>-1687</v>
      </c>
      <c r="L62" s="8">
        <f>L58+L60</f>
        <v>1886.2870000000005</v>
      </c>
    </row>
    <row r="63" spans="4:12" ht="12.75">
      <c r="D63" t="s">
        <v>99</v>
      </c>
      <c r="H63" s="8"/>
      <c r="I63" s="8"/>
      <c r="J63" s="8"/>
      <c r="K63" s="8"/>
      <c r="L63" s="8"/>
    </row>
    <row r="64" spans="8:12" ht="12.75">
      <c r="H64" s="8"/>
      <c r="I64" s="8"/>
      <c r="J64" s="8"/>
      <c r="K64" s="8"/>
      <c r="L64" s="8"/>
    </row>
    <row r="65" spans="3:12" ht="12.75">
      <c r="C65" t="s">
        <v>100</v>
      </c>
      <c r="D65" t="s">
        <v>90</v>
      </c>
      <c r="E65" t="s">
        <v>101</v>
      </c>
      <c r="H65" s="36">
        <v>0</v>
      </c>
      <c r="I65" s="36">
        <v>0</v>
      </c>
      <c r="J65" s="8"/>
      <c r="K65" s="8">
        <v>0</v>
      </c>
      <c r="L65" s="36">
        <v>0</v>
      </c>
    </row>
    <row r="66" spans="4:12" ht="12.75">
      <c r="D66" t="s">
        <v>93</v>
      </c>
      <c r="E66" t="s">
        <v>94</v>
      </c>
      <c r="H66" s="36">
        <v>0</v>
      </c>
      <c r="I66" s="36">
        <v>0</v>
      </c>
      <c r="J66" s="8"/>
      <c r="K66" s="8">
        <v>0</v>
      </c>
      <c r="L66" s="36">
        <v>0</v>
      </c>
    </row>
    <row r="67" spans="4:12" ht="12.75">
      <c r="D67" t="s">
        <v>102</v>
      </c>
      <c r="E67" t="s">
        <v>103</v>
      </c>
      <c r="H67" s="36">
        <v>0</v>
      </c>
      <c r="I67" s="36">
        <v>0</v>
      </c>
      <c r="J67" s="8"/>
      <c r="K67" s="8">
        <v>0</v>
      </c>
      <c r="L67" s="36">
        <v>0</v>
      </c>
    </row>
    <row r="68" spans="5:12" ht="12.75">
      <c r="E68" t="s">
        <v>104</v>
      </c>
      <c r="H68" s="8"/>
      <c r="I68" s="8"/>
      <c r="J68" s="8"/>
      <c r="K68" s="8"/>
      <c r="L68" s="8"/>
    </row>
    <row r="69" spans="8:12" ht="12.75">
      <c r="H69" s="20"/>
      <c r="I69" s="20"/>
      <c r="J69" s="8"/>
      <c r="K69" s="20"/>
      <c r="L69" s="20"/>
    </row>
    <row r="70" spans="3:12" ht="12.75">
      <c r="C70" t="s">
        <v>105</v>
      </c>
      <c r="D70" t="s">
        <v>106</v>
      </c>
      <c r="H70" s="8">
        <f>H58-H65-H66-H67</f>
        <v>234.36253000000022</v>
      </c>
      <c r="I70" s="8">
        <f>I58-I65-I66-I67</f>
        <v>291.84699999999987</v>
      </c>
      <c r="J70" s="8"/>
      <c r="K70" s="8">
        <f>K58-K65-K66-K67</f>
        <v>-1687</v>
      </c>
      <c r="L70" s="8">
        <f>L58-L65-L66-L67</f>
        <v>1886.2870000000005</v>
      </c>
    </row>
    <row r="71" spans="4:12" ht="13.5" thickBot="1">
      <c r="D71" t="s">
        <v>107</v>
      </c>
      <c r="H71" s="33"/>
      <c r="I71" s="33"/>
      <c r="J71" s="8"/>
      <c r="K71" s="33"/>
      <c r="L71" s="33"/>
    </row>
    <row r="72" ht="13.5" thickTop="1"/>
    <row r="73" spans="8:12" ht="12.75">
      <c r="H73" s="8"/>
      <c r="I73" s="8"/>
      <c r="J73" s="8"/>
      <c r="K73" s="8"/>
      <c r="L73" s="8"/>
    </row>
    <row r="74" spans="2:12" ht="12.75">
      <c r="B74">
        <v>3</v>
      </c>
      <c r="C74" t="s">
        <v>64</v>
      </c>
      <c r="D74" t="s">
        <v>108</v>
      </c>
      <c r="H74" s="8"/>
      <c r="I74" s="8"/>
      <c r="J74" s="8"/>
      <c r="K74" s="8"/>
      <c r="L74" s="8"/>
    </row>
    <row r="75" spans="4:12" ht="12.75">
      <c r="D75" t="s">
        <v>109</v>
      </c>
      <c r="H75" s="8"/>
      <c r="I75" s="8"/>
      <c r="J75" s="8"/>
      <c r="K75" s="8"/>
      <c r="L75" s="8"/>
    </row>
    <row r="76" spans="4:12" ht="12.75">
      <c r="D76" t="s">
        <v>110</v>
      </c>
      <c r="H76" s="8"/>
      <c r="I76" s="8"/>
      <c r="J76" s="8"/>
      <c r="K76" s="8"/>
      <c r="L76" s="8"/>
    </row>
    <row r="77" spans="8:12" ht="12.75">
      <c r="H77" s="8"/>
      <c r="I77" s="8"/>
      <c r="J77" s="8"/>
      <c r="K77" s="8"/>
      <c r="L77" s="8"/>
    </row>
    <row r="78" spans="4:12" ht="13.5" thickBot="1">
      <c r="D78" t="s">
        <v>90</v>
      </c>
      <c r="E78" t="s">
        <v>111</v>
      </c>
      <c r="G78" s="8">
        <f>'[1]GRP BS'!Y43</f>
        <v>28998550</v>
      </c>
      <c r="H78" s="37">
        <f>H70*1000/$G$78*100</f>
        <v>0.8081870645256408</v>
      </c>
      <c r="I78" s="37">
        <f>I70*1000/$G$78*100</f>
        <v>1.006419286481565</v>
      </c>
      <c r="J78" s="8"/>
      <c r="K78" s="37">
        <f>K70*1000/$G$78*100</f>
        <v>-5.817532255923141</v>
      </c>
      <c r="L78" s="37">
        <f>L70*1000/$G$78*100</f>
        <v>6.504763169192944</v>
      </c>
    </row>
    <row r="79" spans="5:12" ht="13.5" thickTop="1">
      <c r="E79" t="s">
        <v>112</v>
      </c>
      <c r="H79" s="38"/>
      <c r="I79" s="38" t="s">
        <v>113</v>
      </c>
      <c r="J79" s="8"/>
      <c r="K79" s="38"/>
      <c r="L79" s="38" t="s">
        <v>113</v>
      </c>
    </row>
    <row r="80" spans="8:12" ht="12.75">
      <c r="H80" s="8"/>
      <c r="I80" s="8"/>
      <c r="J80" s="8"/>
      <c r="K80" s="8"/>
      <c r="L80" s="8"/>
    </row>
    <row r="81" spans="4:12" ht="12.75">
      <c r="D81" t="s">
        <v>114</v>
      </c>
      <c r="F81" t="s">
        <v>115</v>
      </c>
      <c r="H81" s="8"/>
      <c r="I81" s="8"/>
      <c r="J81" s="8"/>
      <c r="K81" s="8"/>
      <c r="L81" s="8"/>
    </row>
    <row r="82" spans="6:12" ht="12.75">
      <c r="F82" t="s">
        <v>116</v>
      </c>
      <c r="H82" s="8"/>
      <c r="I82" s="8"/>
      <c r="J82" s="8"/>
      <c r="K82" s="8"/>
      <c r="L82" s="8"/>
    </row>
    <row r="83" spans="8:12" ht="12.75">
      <c r="H83" s="8"/>
      <c r="I83" s="8"/>
      <c r="J83" s="8"/>
      <c r="K83" s="8"/>
      <c r="L83" s="8"/>
    </row>
    <row r="84" spans="8:12" ht="12.75">
      <c r="H84" s="8"/>
      <c r="I84" s="8"/>
      <c r="J84" s="8"/>
      <c r="K84" s="8"/>
      <c r="L84" s="8"/>
    </row>
    <row r="85" spans="8:12" ht="12.75">
      <c r="H85" s="8"/>
      <c r="I85" s="8"/>
      <c r="J85" s="8"/>
      <c r="K85" s="8"/>
      <c r="L85" s="8"/>
    </row>
    <row r="86" spans="8:12" ht="12.75">
      <c r="H86" s="8"/>
      <c r="I86" s="8"/>
      <c r="J86" s="8"/>
      <c r="K86" s="8"/>
      <c r="L86" s="8"/>
    </row>
    <row r="87" spans="8:12" ht="12.75">
      <c r="H87" s="8"/>
      <c r="I87" s="8"/>
      <c r="J87" s="8"/>
      <c r="K87" s="8"/>
      <c r="L87" s="8"/>
    </row>
    <row r="88" spans="8:12" ht="12.75">
      <c r="H88" s="8"/>
      <c r="I88" s="8"/>
      <c r="J88" s="8"/>
      <c r="K88" s="8"/>
      <c r="L88" s="8"/>
    </row>
    <row r="89" spans="8:12" ht="12.75">
      <c r="H89" s="8"/>
      <c r="I89" s="8"/>
      <c r="J89" s="8"/>
      <c r="K89" s="8"/>
      <c r="L89" s="8"/>
    </row>
    <row r="90" spans="8:12" ht="12.75">
      <c r="H90" s="8"/>
      <c r="I90" s="8"/>
      <c r="J90" s="8"/>
      <c r="K90" s="8"/>
      <c r="L90" s="8"/>
    </row>
    <row r="91" spans="8:12" ht="12.75">
      <c r="H91" s="8"/>
      <c r="I91" s="8"/>
      <c r="J91" s="8"/>
      <c r="K91" s="8"/>
      <c r="L91" s="8"/>
    </row>
    <row r="92" spans="8:12" ht="12.75">
      <c r="H92" s="8"/>
      <c r="I92" s="8"/>
      <c r="J92" s="8"/>
      <c r="K92" s="8"/>
      <c r="L92" s="8"/>
    </row>
    <row r="93" spans="8:12" ht="12.75">
      <c r="H93" s="8"/>
      <c r="I93" s="8"/>
      <c r="J93" s="8"/>
      <c r="K93" s="8"/>
      <c r="L93" s="8"/>
    </row>
    <row r="94" spans="8:12" ht="12.75">
      <c r="H94" s="8"/>
      <c r="I94" s="8"/>
      <c r="J94" s="8"/>
      <c r="K94" s="8"/>
      <c r="L94" s="8"/>
    </row>
    <row r="95" spans="8:12" ht="12.75">
      <c r="H95" s="8"/>
      <c r="I95" s="8"/>
      <c r="J95" s="8"/>
      <c r="K95" s="8"/>
      <c r="L95" s="8"/>
    </row>
    <row r="96" spans="8:12" ht="12.75">
      <c r="H96" s="8"/>
      <c r="I96" s="8"/>
      <c r="J96" s="8"/>
      <c r="K96" s="8"/>
      <c r="L96" s="8"/>
    </row>
    <row r="97" spans="8:12" ht="12.75">
      <c r="H97" s="8"/>
      <c r="I97" s="8"/>
      <c r="J97" s="8"/>
      <c r="K97" s="8"/>
      <c r="L97" s="8"/>
    </row>
    <row r="98" spans="8:12" ht="12.75">
      <c r="H98" s="8"/>
      <c r="I98" s="8"/>
      <c r="J98" s="8"/>
      <c r="K98" s="8"/>
      <c r="L98" s="8"/>
    </row>
    <row r="99" spans="8:12" ht="12.75">
      <c r="H99" s="8"/>
      <c r="I99" s="8"/>
      <c r="J99" s="8"/>
      <c r="K99" s="8"/>
      <c r="L99" s="8"/>
    </row>
    <row r="100" spans="8:12" ht="12.75">
      <c r="H100" s="8"/>
      <c r="I100" s="8"/>
      <c r="J100" s="8"/>
      <c r="K100" s="8"/>
      <c r="L100" s="8"/>
    </row>
    <row r="101" spans="8:12" ht="12.75">
      <c r="H101" s="8"/>
      <c r="I101" s="8"/>
      <c r="J101" s="8"/>
      <c r="K101" s="8"/>
      <c r="L101" s="8"/>
    </row>
    <row r="102" spans="8:12" ht="12.75">
      <c r="H102" s="8"/>
      <c r="I102" s="8"/>
      <c r="J102" s="8"/>
      <c r="K102" s="8"/>
      <c r="L102" s="8"/>
    </row>
  </sheetData>
  <mergeCells count="9">
    <mergeCell ref="H16:I16"/>
    <mergeCell ref="K16:L16"/>
    <mergeCell ref="B6:L6"/>
    <mergeCell ref="B8:L8"/>
    <mergeCell ref="B11:L11"/>
    <mergeCell ref="B12:L12"/>
    <mergeCell ref="B10:L10"/>
    <mergeCell ref="B7:L7"/>
    <mergeCell ref="B14:L14"/>
  </mergeCells>
  <printOptions horizontalCentered="1"/>
  <pageMargins left="0.75" right="0.75" top="1" bottom="1" header="0.5" footer="0.5"/>
  <pageSetup fitToHeight="1" fitToWidth="1" horizontalDpi="300" verticalDpi="300" orientation="portrait" paperSize="9" scale="62" r:id="rId2"/>
  <headerFooter alignWithMargins="0">
    <oddHeader>&amp;L&amp;8F/n : &amp;F/&amp;A&amp;R&amp;8&amp;D &amp;T</oddHeader>
    <oddFooter>&amp;R&amp;8Page &amp;P of &amp;N</oddFooter>
  </headerFooter>
  <rowBreaks count="1" manualBreakCount="1">
    <brk id="6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75"/>
  <sheetViews>
    <sheetView zoomScale="75" zoomScaleNormal="75" workbookViewId="0" topLeftCell="A10">
      <selection activeCell="G41" sqref="G4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.140625" style="0" customWidth="1"/>
    <col min="6" max="6" width="28.00390625" style="0" customWidth="1"/>
    <col min="7" max="7" width="10.7109375" style="0" customWidth="1"/>
    <col min="8" max="8" width="2.00390625" style="0" customWidth="1"/>
    <col min="9" max="9" width="12.28125" style="0" customWidth="1"/>
    <col min="10" max="10" width="10.7109375" style="0" customWidth="1"/>
  </cols>
  <sheetData>
    <row r="6" spans="2:12" ht="15.75">
      <c r="B6" s="51" t="s">
        <v>0</v>
      </c>
      <c r="C6" s="53"/>
      <c r="D6" s="53"/>
      <c r="E6" s="53"/>
      <c r="F6" s="53"/>
      <c r="G6" s="53"/>
      <c r="H6" s="53"/>
      <c r="I6" s="53"/>
      <c r="J6" s="1"/>
      <c r="K6" s="1"/>
      <c r="L6" s="1"/>
    </row>
    <row r="7" spans="2:12" ht="10.5" customHeight="1">
      <c r="B7" s="50" t="s">
        <v>1</v>
      </c>
      <c r="C7" s="53"/>
      <c r="D7" s="53"/>
      <c r="E7" s="53"/>
      <c r="F7" s="53"/>
      <c r="G7" s="53"/>
      <c r="H7" s="53"/>
      <c r="I7" s="53"/>
      <c r="J7" s="1"/>
      <c r="K7" s="1"/>
      <c r="L7" s="1"/>
    </row>
    <row r="8" spans="2:12" ht="15.75">
      <c r="B8" s="54" t="s">
        <v>2</v>
      </c>
      <c r="C8" s="56"/>
      <c r="D8" s="56"/>
      <c r="E8" s="56"/>
      <c r="F8" s="56"/>
      <c r="G8" s="56"/>
      <c r="H8" s="56"/>
      <c r="I8" s="56"/>
      <c r="J8" s="51"/>
      <c r="K8" s="53"/>
      <c r="L8" s="53"/>
    </row>
    <row r="10" spans="2:12" ht="12.75">
      <c r="B10" s="54" t="s">
        <v>3</v>
      </c>
      <c r="C10" s="56"/>
      <c r="D10" s="56"/>
      <c r="E10" s="56"/>
      <c r="F10" s="56"/>
      <c r="G10" s="56"/>
      <c r="H10" s="56"/>
      <c r="I10" s="56"/>
      <c r="J10" s="54"/>
      <c r="K10" s="56"/>
      <c r="L10" s="56"/>
    </row>
    <row r="11" spans="2:12" ht="12.75">
      <c r="B11" s="54" t="s">
        <v>4</v>
      </c>
      <c r="C11" s="56"/>
      <c r="D11" s="56"/>
      <c r="E11" s="56"/>
      <c r="F11" s="56"/>
      <c r="G11" s="56"/>
      <c r="H11" s="56"/>
      <c r="I11" s="56"/>
      <c r="J11" s="3"/>
      <c r="K11" s="4"/>
      <c r="L11" s="4"/>
    </row>
    <row r="12" spans="2:12" ht="12.75">
      <c r="B12" s="54" t="s">
        <v>5</v>
      </c>
      <c r="C12" s="56"/>
      <c r="D12" s="56"/>
      <c r="E12" s="56"/>
      <c r="F12" s="56"/>
      <c r="G12" s="56"/>
      <c r="H12" s="56"/>
      <c r="I12" s="56"/>
      <c r="J12" s="54"/>
      <c r="K12" s="56"/>
      <c r="L12" s="56"/>
    </row>
    <row r="13" spans="2:12" ht="12.75">
      <c r="B13" s="5"/>
      <c r="C13" s="6"/>
      <c r="D13" s="6"/>
      <c r="E13" s="6"/>
      <c r="F13" s="6"/>
      <c r="G13" s="4"/>
      <c r="H13" s="4"/>
      <c r="I13" s="4"/>
      <c r="J13" s="4"/>
      <c r="K13" s="4"/>
      <c r="L13" s="4"/>
    </row>
    <row r="14" spans="7:10" ht="12.75">
      <c r="G14" s="2" t="s">
        <v>6</v>
      </c>
      <c r="H14" s="2"/>
      <c r="I14" s="2" t="s">
        <v>6</v>
      </c>
      <c r="J14" s="2"/>
    </row>
    <row r="15" spans="7:10" ht="12.75">
      <c r="G15" s="2" t="s">
        <v>7</v>
      </c>
      <c r="H15" s="2"/>
      <c r="I15" s="2" t="s">
        <v>8</v>
      </c>
      <c r="J15" s="2"/>
    </row>
    <row r="16" spans="7:10" ht="12.75">
      <c r="G16" s="2" t="s">
        <v>9</v>
      </c>
      <c r="H16" s="2"/>
      <c r="I16" s="2" t="s">
        <v>10</v>
      </c>
      <c r="J16" s="2"/>
    </row>
    <row r="17" spans="7:10" ht="12.75">
      <c r="G17" s="2" t="s">
        <v>11</v>
      </c>
      <c r="H17" s="2"/>
      <c r="I17" s="2" t="s">
        <v>12</v>
      </c>
      <c r="J17" s="2"/>
    </row>
    <row r="18" spans="7:10" ht="12.75">
      <c r="G18" s="7">
        <v>37407</v>
      </c>
      <c r="H18" s="2"/>
      <c r="I18" s="7">
        <v>37042</v>
      </c>
      <c r="J18" s="7"/>
    </row>
    <row r="19" spans="7:10" ht="12.75">
      <c r="G19" s="2" t="s">
        <v>13</v>
      </c>
      <c r="H19" s="2"/>
      <c r="I19" s="2" t="s">
        <v>13</v>
      </c>
      <c r="J19" s="2"/>
    </row>
    <row r="21" spans="2:10" ht="12.75">
      <c r="B21">
        <v>1</v>
      </c>
      <c r="C21" t="s">
        <v>14</v>
      </c>
      <c r="G21" s="8">
        <v>48457</v>
      </c>
      <c r="H21" s="8"/>
      <c r="I21" s="8">
        <v>40020</v>
      </c>
      <c r="J21" s="8"/>
    </row>
    <row r="22" spans="2:10" ht="12.75">
      <c r="B22">
        <v>2</v>
      </c>
      <c r="C22" t="s">
        <v>15</v>
      </c>
      <c r="G22" s="8">
        <v>0</v>
      </c>
      <c r="H22" s="8"/>
      <c r="I22" s="8">
        <v>0</v>
      </c>
      <c r="J22" s="8"/>
    </row>
    <row r="23" spans="2:10" ht="12.75">
      <c r="B23">
        <v>3</v>
      </c>
      <c r="C23" t="s">
        <v>16</v>
      </c>
      <c r="G23" s="8">
        <v>86</v>
      </c>
      <c r="H23" s="8"/>
      <c r="I23" s="8">
        <v>0</v>
      </c>
      <c r="J23" s="8"/>
    </row>
    <row r="24" spans="2:10" ht="12.75">
      <c r="B24">
        <v>4</v>
      </c>
      <c r="C24" t="s">
        <v>17</v>
      </c>
      <c r="G24" s="8">
        <v>4256</v>
      </c>
      <c r="H24" s="8"/>
      <c r="I24" s="8">
        <v>3976</v>
      </c>
      <c r="J24" s="8"/>
    </row>
    <row r="25" spans="2:10" ht="12.75">
      <c r="B25">
        <v>5</v>
      </c>
      <c r="C25" t="s">
        <v>18</v>
      </c>
      <c r="G25" s="8">
        <v>3</v>
      </c>
      <c r="H25" s="8"/>
      <c r="I25" s="8">
        <v>3</v>
      </c>
      <c r="J25" s="8"/>
    </row>
    <row r="26" spans="2:10" ht="12.75">
      <c r="B26">
        <v>6</v>
      </c>
      <c r="C26" t="s">
        <v>19</v>
      </c>
      <c r="G26" s="8">
        <v>2868</v>
      </c>
      <c r="H26" s="8"/>
      <c r="I26" s="8">
        <v>3095</v>
      </c>
      <c r="J26" s="8"/>
    </row>
    <row r="27" spans="2:10" ht="12.75">
      <c r="B27">
        <v>7</v>
      </c>
      <c r="C27" t="s">
        <v>20</v>
      </c>
      <c r="G27" s="9">
        <v>0</v>
      </c>
      <c r="I27" s="9">
        <v>0</v>
      </c>
      <c r="J27" s="8"/>
    </row>
    <row r="28" spans="2:10" ht="12.75">
      <c r="B28">
        <v>8</v>
      </c>
      <c r="C28" t="s">
        <v>21</v>
      </c>
      <c r="G28" s="9">
        <v>0</v>
      </c>
      <c r="I28" s="9">
        <v>0</v>
      </c>
      <c r="J28" s="8"/>
    </row>
    <row r="29" spans="7:10" ht="12.75">
      <c r="G29" s="8"/>
      <c r="H29" s="8"/>
      <c r="I29" s="8"/>
      <c r="J29" s="8"/>
    </row>
    <row r="30" spans="2:10" ht="12.75">
      <c r="B30">
        <v>9</v>
      </c>
      <c r="C30" t="s">
        <v>22</v>
      </c>
      <c r="G30" s="8"/>
      <c r="H30" s="8"/>
      <c r="I30" s="8"/>
      <c r="J30" s="8"/>
    </row>
    <row r="31" spans="4:10" ht="12.75">
      <c r="D31" s="10" t="s">
        <v>23</v>
      </c>
      <c r="G31" s="11">
        <v>99</v>
      </c>
      <c r="H31" s="8"/>
      <c r="I31" s="11">
        <v>113</v>
      </c>
      <c r="J31" s="12"/>
    </row>
    <row r="32" spans="4:10" ht="12.75">
      <c r="D32" s="10" t="s">
        <v>24</v>
      </c>
      <c r="G32" s="13">
        <f>7173+11</f>
        <v>7184</v>
      </c>
      <c r="H32" s="8"/>
      <c r="I32" s="13">
        <v>8084</v>
      </c>
      <c r="J32" s="12"/>
    </row>
    <row r="33" spans="4:10" ht="12.75">
      <c r="D33" s="10" t="s">
        <v>25</v>
      </c>
      <c r="G33" s="13">
        <v>0</v>
      </c>
      <c r="H33" s="8"/>
      <c r="I33" s="13">
        <v>0</v>
      </c>
      <c r="J33" s="12"/>
    </row>
    <row r="34" spans="4:10" ht="12.75">
      <c r="D34" s="10" t="s">
        <v>26</v>
      </c>
      <c r="G34" s="13">
        <f>ROUND('[1]GRP BS'!Y6/1000,0)</f>
        <v>754</v>
      </c>
      <c r="H34" s="8"/>
      <c r="I34" s="13">
        <v>943</v>
      </c>
      <c r="J34" s="12"/>
    </row>
    <row r="35" spans="4:10" ht="12.75">
      <c r="D35" s="10" t="s">
        <v>27</v>
      </c>
      <c r="G35" s="14">
        <f>1585-11</f>
        <v>1574</v>
      </c>
      <c r="H35" s="8"/>
      <c r="I35" s="14">
        <v>1262</v>
      </c>
      <c r="J35" s="12"/>
    </row>
    <row r="36" spans="4:10" ht="12.75">
      <c r="D36" s="10"/>
      <c r="G36" s="15">
        <f>SUM(G31:G35)</f>
        <v>9611</v>
      </c>
      <c r="H36" s="8"/>
      <c r="I36" s="15">
        <f>SUM(I31:I35)</f>
        <v>10402</v>
      </c>
      <c r="J36" s="12"/>
    </row>
    <row r="37" spans="7:10" ht="12.75">
      <c r="G37" s="8"/>
      <c r="H37" s="8"/>
      <c r="I37" s="8"/>
      <c r="J37" s="8"/>
    </row>
    <row r="38" spans="2:10" ht="12.75">
      <c r="B38">
        <v>10</v>
      </c>
      <c r="C38" t="s">
        <v>28</v>
      </c>
      <c r="G38" s="8"/>
      <c r="H38" s="8"/>
      <c r="I38" s="8"/>
      <c r="J38" s="8"/>
    </row>
    <row r="39" spans="4:10" ht="12.75">
      <c r="D39" s="10" t="s">
        <v>29</v>
      </c>
      <c r="G39" s="11">
        <v>1445</v>
      </c>
      <c r="H39" s="8"/>
      <c r="I39" s="11">
        <v>2235</v>
      </c>
      <c r="J39" s="8"/>
    </row>
    <row r="40" spans="4:10" ht="12.75">
      <c r="D40" s="10" t="s">
        <v>30</v>
      </c>
      <c r="G40" s="13">
        <v>1447</v>
      </c>
      <c r="H40" s="8"/>
      <c r="I40" s="13">
        <f>2154-665</f>
        <v>1489</v>
      </c>
      <c r="J40" s="8"/>
    </row>
    <row r="41" spans="4:10" ht="12.75">
      <c r="D41" s="10" t="s">
        <v>31</v>
      </c>
      <c r="G41" s="13">
        <v>17554</v>
      </c>
      <c r="H41" s="8"/>
      <c r="I41" s="13">
        <f>11857+665</f>
        <v>12522</v>
      </c>
      <c r="J41" s="12"/>
    </row>
    <row r="42" spans="4:10" ht="12.75">
      <c r="D42" s="10" t="s">
        <v>32</v>
      </c>
      <c r="G42" s="13">
        <v>1</v>
      </c>
      <c r="H42" s="8"/>
      <c r="I42" s="13">
        <v>653</v>
      </c>
      <c r="J42" s="12"/>
    </row>
    <row r="43" spans="4:10" ht="12.75">
      <c r="D43" s="10" t="s">
        <v>33</v>
      </c>
      <c r="G43" s="16">
        <f>'[1]GRP BS'!Y21/1000</f>
        <v>0</v>
      </c>
      <c r="H43" s="17"/>
      <c r="I43" s="16">
        <v>0</v>
      </c>
      <c r="J43" s="12"/>
    </row>
    <row r="44" spans="4:10" ht="12.75">
      <c r="D44" s="10" t="s">
        <v>34</v>
      </c>
      <c r="G44" s="14">
        <f>ROUND('[1]GRP BS'!Y22/1000,0)</f>
        <v>176</v>
      </c>
      <c r="H44" s="8"/>
      <c r="I44" s="14">
        <v>170</v>
      </c>
      <c r="J44" s="12"/>
    </row>
    <row r="45" spans="4:10" ht="12.75">
      <c r="D45" s="10"/>
      <c r="G45" s="15">
        <f>SUM(G39:G44)</f>
        <v>20623</v>
      </c>
      <c r="H45" s="8"/>
      <c r="I45" s="15">
        <f>SUM(I39:I44)</f>
        <v>17069</v>
      </c>
      <c r="J45" s="12"/>
    </row>
    <row r="46" spans="7:10" ht="12.75">
      <c r="G46" s="8"/>
      <c r="H46" s="8"/>
      <c r="I46" s="8"/>
      <c r="J46" s="8"/>
    </row>
    <row r="47" spans="2:11" ht="12.75">
      <c r="B47">
        <v>11</v>
      </c>
      <c r="C47" t="s">
        <v>201</v>
      </c>
      <c r="G47" s="12">
        <f>G36-G45</f>
        <v>-11012</v>
      </c>
      <c r="H47" s="12"/>
      <c r="I47" s="12">
        <f>I36-I45</f>
        <v>-6667</v>
      </c>
      <c r="J47" s="18"/>
      <c r="K47" s="18"/>
    </row>
    <row r="48" spans="7:11" ht="12.75">
      <c r="G48" s="12"/>
      <c r="H48" s="8"/>
      <c r="I48" s="12"/>
      <c r="J48" s="18"/>
      <c r="K48" s="18"/>
    </row>
    <row r="49" spans="6:11" ht="13.5" thickBot="1">
      <c r="F49" s="18"/>
      <c r="G49" s="19">
        <f>SUM(G21:G28)+G47</f>
        <v>44658</v>
      </c>
      <c r="H49" s="8"/>
      <c r="I49" s="19">
        <f>SUM(I21:I28)+I47</f>
        <v>40427</v>
      </c>
      <c r="J49" s="18"/>
      <c r="K49" s="18"/>
    </row>
    <row r="50" spans="7:9" ht="13.5" thickTop="1">
      <c r="G50" s="8"/>
      <c r="H50" s="8"/>
      <c r="I50" s="8"/>
    </row>
    <row r="51" spans="2:9" ht="12.75">
      <c r="B51">
        <v>12</v>
      </c>
      <c r="C51" t="s">
        <v>35</v>
      </c>
      <c r="G51" s="8"/>
      <c r="H51" s="8"/>
      <c r="I51" s="8"/>
    </row>
    <row r="52" spans="3:9" ht="12.75">
      <c r="C52" t="s">
        <v>36</v>
      </c>
      <c r="G52" s="8">
        <f>'[1]GRP BS'!Y43/1000</f>
        <v>28998.55</v>
      </c>
      <c r="H52" s="8"/>
      <c r="I52" s="8">
        <v>19999</v>
      </c>
    </row>
    <row r="53" spans="3:9" ht="12.75">
      <c r="C53" t="s">
        <v>37</v>
      </c>
      <c r="G53" s="8"/>
      <c r="H53" s="8"/>
      <c r="I53" s="8"/>
    </row>
    <row r="54" spans="4:9" ht="12.75">
      <c r="D54" s="10" t="s">
        <v>38</v>
      </c>
      <c r="G54" s="8">
        <v>0</v>
      </c>
      <c r="H54" s="8"/>
      <c r="I54" s="8">
        <v>0</v>
      </c>
    </row>
    <row r="55" spans="4:9" ht="12.75">
      <c r="D55" s="10" t="s">
        <v>39</v>
      </c>
      <c r="G55" s="8">
        <f>'[1]GRP BS'!Y45/1000</f>
        <v>0</v>
      </c>
      <c r="H55" s="8"/>
      <c r="I55" s="8">
        <v>0</v>
      </c>
    </row>
    <row r="56" spans="4:9" ht="12.75">
      <c r="D56" s="10" t="s">
        <v>40</v>
      </c>
      <c r="G56" s="8">
        <f>'[1]GRP BS'!Y47/1000</f>
        <v>0</v>
      </c>
      <c r="H56" s="8"/>
      <c r="I56" s="8">
        <v>0</v>
      </c>
    </row>
    <row r="57" spans="4:9" ht="12.75">
      <c r="D57" s="10" t="s">
        <v>41</v>
      </c>
      <c r="G57" s="8">
        <v>0</v>
      </c>
      <c r="H57" s="8"/>
      <c r="I57" s="8">
        <v>0</v>
      </c>
    </row>
    <row r="58" spans="4:9" ht="12.75">
      <c r="D58" s="10" t="s">
        <v>202</v>
      </c>
      <c r="G58" s="8">
        <v>-1455</v>
      </c>
      <c r="H58" s="8"/>
      <c r="I58" s="8">
        <v>9231</v>
      </c>
    </row>
    <row r="59" spans="4:9" ht="12.75">
      <c r="D59" s="10" t="s">
        <v>42</v>
      </c>
      <c r="G59" s="20">
        <v>0</v>
      </c>
      <c r="H59" s="8"/>
      <c r="I59" s="20">
        <v>0</v>
      </c>
    </row>
    <row r="60" spans="4:9" ht="12.75">
      <c r="D60" s="10"/>
      <c r="G60" s="8">
        <f>SUM(G52:G59)</f>
        <v>27543.55</v>
      </c>
      <c r="H60" s="8"/>
      <c r="I60" s="8">
        <f>SUM(I52:I59)</f>
        <v>29230</v>
      </c>
    </row>
    <row r="61" spans="7:9" ht="12.75">
      <c r="G61" s="8"/>
      <c r="H61" s="8"/>
      <c r="I61" s="8"/>
    </row>
    <row r="62" spans="2:9" ht="12.75">
      <c r="B62">
        <v>13</v>
      </c>
      <c r="C62" t="s">
        <v>43</v>
      </c>
      <c r="G62" s="8">
        <v>804</v>
      </c>
      <c r="H62" s="8"/>
      <c r="I62" s="8">
        <v>635</v>
      </c>
    </row>
    <row r="63" spans="2:10" ht="12.75">
      <c r="B63">
        <v>14</v>
      </c>
      <c r="C63" t="s">
        <v>44</v>
      </c>
      <c r="G63" s="8">
        <v>13224</v>
      </c>
      <c r="H63" s="8"/>
      <c r="I63" s="8">
        <v>8934</v>
      </c>
      <c r="J63" s="18"/>
    </row>
    <row r="64" spans="2:12" ht="12.75">
      <c r="B64">
        <v>15</v>
      </c>
      <c r="C64" t="s">
        <v>45</v>
      </c>
      <c r="G64" s="8">
        <v>2396</v>
      </c>
      <c r="H64" s="8"/>
      <c r="I64" s="8">
        <f>935</f>
        <v>935</v>
      </c>
      <c r="J64" s="18"/>
      <c r="K64" s="18"/>
      <c r="L64" s="18"/>
    </row>
    <row r="65" spans="2:12" ht="12.75">
      <c r="B65">
        <v>16</v>
      </c>
      <c r="C65" t="s">
        <v>46</v>
      </c>
      <c r="G65" s="8">
        <v>690</v>
      </c>
      <c r="H65" s="8"/>
      <c r="I65" s="8">
        <v>693</v>
      </c>
      <c r="J65" s="18"/>
      <c r="K65" s="18"/>
      <c r="L65" s="18"/>
    </row>
    <row r="66" spans="7:12" ht="13.5" thickBot="1">
      <c r="G66" s="19">
        <f>SUM(G60:G65)</f>
        <v>44657.55</v>
      </c>
      <c r="H66" s="8"/>
      <c r="I66" s="19">
        <f>SUM(I60:I65)</f>
        <v>40427</v>
      </c>
      <c r="J66" s="18">
        <f>I49-I66</f>
        <v>0</v>
      </c>
      <c r="K66" s="18"/>
      <c r="L66" s="18"/>
    </row>
    <row r="67" spans="7:10" ht="13.5" thickTop="1">
      <c r="G67" s="21"/>
      <c r="H67" s="21"/>
      <c r="I67" s="21"/>
      <c r="J67" s="8"/>
    </row>
    <row r="68" spans="2:10" ht="12.75">
      <c r="B68">
        <v>17</v>
      </c>
      <c r="C68" t="s">
        <v>47</v>
      </c>
      <c r="G68" s="22">
        <f>G74/G75</f>
        <v>0.8509235806617917</v>
      </c>
      <c r="H68" s="8"/>
      <c r="I68" s="22">
        <f>I74/I75</f>
        <v>1.3068153407670384</v>
      </c>
      <c r="J68" s="8"/>
    </row>
    <row r="69" spans="7:10" ht="12.75">
      <c r="G69" s="8"/>
      <c r="H69" s="8"/>
      <c r="I69" s="8"/>
      <c r="J69" s="8"/>
    </row>
    <row r="70" spans="7:10" ht="12.75" hidden="1">
      <c r="G70" s="8"/>
      <c r="H70" s="8"/>
      <c r="I70" s="8"/>
      <c r="J70" s="8"/>
    </row>
    <row r="71" spans="4:10" ht="12.75" hidden="1">
      <c r="D71" s="23" t="s">
        <v>48</v>
      </c>
      <c r="E71" s="24"/>
      <c r="F71" s="24"/>
      <c r="G71" s="11">
        <f>SUM(G52:G59)</f>
        <v>27543.55</v>
      </c>
      <c r="H71" s="25"/>
      <c r="I71" s="11">
        <f>SUM(I52:I59)</f>
        <v>29230</v>
      </c>
      <c r="J71" s="12"/>
    </row>
    <row r="72" spans="4:10" ht="12.75" hidden="1">
      <c r="D72" s="26" t="s">
        <v>49</v>
      </c>
      <c r="E72" s="27"/>
      <c r="F72" s="27"/>
      <c r="G72" s="13"/>
      <c r="H72" s="12"/>
      <c r="I72" s="13"/>
      <c r="J72" s="12"/>
    </row>
    <row r="73" spans="4:10" ht="12.75" hidden="1">
      <c r="D73" s="26" t="s">
        <v>50</v>
      </c>
      <c r="E73" s="27"/>
      <c r="F73" s="27"/>
      <c r="G73" s="14">
        <f>G26</f>
        <v>2868</v>
      </c>
      <c r="H73" s="12"/>
      <c r="I73" s="14">
        <f>I26</f>
        <v>3095</v>
      </c>
      <c r="J73" s="12"/>
    </row>
    <row r="74" spans="4:10" ht="12.75" hidden="1">
      <c r="D74" s="26" t="s">
        <v>51</v>
      </c>
      <c r="E74" s="27"/>
      <c r="F74" s="27"/>
      <c r="G74" s="28">
        <f>G71-G73</f>
        <v>24675.55</v>
      </c>
      <c r="H74" s="27"/>
      <c r="I74" s="28">
        <f>I71-I73</f>
        <v>26135</v>
      </c>
      <c r="J74" s="12"/>
    </row>
    <row r="75" spans="4:10" ht="12.75" hidden="1">
      <c r="D75" s="29" t="s">
        <v>52</v>
      </c>
      <c r="E75" s="30"/>
      <c r="F75" s="30"/>
      <c r="G75" s="31">
        <f>G52</f>
        <v>28998.55</v>
      </c>
      <c r="H75" s="30"/>
      <c r="I75" s="31">
        <f>I52</f>
        <v>19999</v>
      </c>
      <c r="J75" s="32"/>
    </row>
    <row r="76" ht="12.75" hidden="1"/>
  </sheetData>
  <mergeCells count="9">
    <mergeCell ref="B12:I12"/>
    <mergeCell ref="J12:L12"/>
    <mergeCell ref="B6:I6"/>
    <mergeCell ref="B8:I8"/>
    <mergeCell ref="J8:L8"/>
    <mergeCell ref="B10:I10"/>
    <mergeCell ref="J10:L10"/>
    <mergeCell ref="B11:I11"/>
    <mergeCell ref="B7:I7"/>
  </mergeCells>
  <printOptions horizontalCentered="1"/>
  <pageMargins left="0.75" right="0.75" top="1" bottom="1" header="0.5" footer="0.5"/>
  <pageSetup fitToHeight="1" fitToWidth="1" horizontalDpi="300" verticalDpi="300" orientation="portrait" paperSize="9" scale="79" r:id="rId2"/>
  <headerFooter alignWithMargins="0">
    <oddHeader>&amp;L&amp;8F/n : &amp;F/&amp;A&amp;R&amp;8&amp;D &amp;T</oddHeader>
    <oddFooter>&amp;R&amp;8Page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L140"/>
  <sheetViews>
    <sheetView tabSelected="1" zoomScale="75" zoomScaleNormal="75" workbookViewId="0" topLeftCell="A74">
      <selection activeCell="C89" sqref="C8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3.710937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51" t="s">
        <v>0</v>
      </c>
      <c r="C6" s="53"/>
      <c r="D6" s="53"/>
      <c r="E6" s="53"/>
      <c r="F6" s="53"/>
      <c r="G6" s="53"/>
      <c r="H6" s="53"/>
      <c r="I6" s="53"/>
      <c r="J6" s="53"/>
    </row>
    <row r="7" spans="2:10" ht="12.75">
      <c r="B7" s="50" t="s">
        <v>1</v>
      </c>
      <c r="C7" s="50"/>
      <c r="D7" s="50"/>
      <c r="E7" s="50"/>
      <c r="F7" s="50"/>
      <c r="G7" s="50"/>
      <c r="H7" s="50"/>
      <c r="I7" s="50"/>
      <c r="J7" s="50"/>
    </row>
    <row r="8" spans="2:10" ht="12.75">
      <c r="B8" s="54" t="s">
        <v>2</v>
      </c>
      <c r="C8" s="56"/>
      <c r="D8" s="56"/>
      <c r="E8" s="56"/>
      <c r="F8" s="56"/>
      <c r="G8" s="56"/>
      <c r="H8" s="56"/>
      <c r="I8" s="56"/>
      <c r="J8" s="53"/>
    </row>
    <row r="10" spans="2:10" ht="12.75">
      <c r="B10" s="54" t="s">
        <v>3</v>
      </c>
      <c r="C10" s="56"/>
      <c r="D10" s="56"/>
      <c r="E10" s="56"/>
      <c r="F10" s="56"/>
      <c r="G10" s="56"/>
      <c r="H10" s="56"/>
      <c r="I10" s="56"/>
      <c r="J10" s="53"/>
    </row>
    <row r="11" spans="2:10" ht="12.75">
      <c r="B11" s="54" t="s">
        <v>117</v>
      </c>
      <c r="C11" s="56"/>
      <c r="D11" s="56"/>
      <c r="E11" s="56"/>
      <c r="F11" s="56"/>
      <c r="G11" s="56"/>
      <c r="H11" s="56"/>
      <c r="I11" s="56"/>
      <c r="J11" s="53"/>
    </row>
    <row r="12" spans="2:10" ht="12.75">
      <c r="B12" s="54" t="s">
        <v>118</v>
      </c>
      <c r="C12" s="56"/>
      <c r="D12" s="56"/>
      <c r="E12" s="56"/>
      <c r="F12" s="56"/>
      <c r="G12" s="56"/>
      <c r="H12" s="56"/>
      <c r="I12" s="56"/>
      <c r="J12" s="53"/>
    </row>
    <row r="14" spans="2:3" ht="12.75">
      <c r="B14" s="39">
        <v>1</v>
      </c>
      <c r="C14" s="39" t="s">
        <v>119</v>
      </c>
    </row>
    <row r="15" ht="12.75">
      <c r="C15" t="s">
        <v>120</v>
      </c>
    </row>
    <row r="16" ht="12.75">
      <c r="C16" t="s">
        <v>121</v>
      </c>
    </row>
    <row r="18" spans="2:3" ht="12.75">
      <c r="B18" s="39">
        <v>2</v>
      </c>
      <c r="C18" s="39" t="s">
        <v>122</v>
      </c>
    </row>
    <row r="19" spans="2:3" ht="12.75">
      <c r="B19" s="39"/>
      <c r="C19" s="40" t="s">
        <v>123</v>
      </c>
    </row>
    <row r="21" spans="2:10" ht="12.75">
      <c r="B21" s="39">
        <v>3</v>
      </c>
      <c r="C21" s="39" t="s">
        <v>124</v>
      </c>
      <c r="F21" s="8"/>
      <c r="G21" s="8"/>
      <c r="H21" s="8"/>
      <c r="I21" s="8"/>
      <c r="J21" s="8"/>
    </row>
    <row r="22" spans="3:10" ht="12.75">
      <c r="C22" t="s">
        <v>125</v>
      </c>
      <c r="F22" s="8"/>
      <c r="G22" s="8"/>
      <c r="H22" s="8"/>
      <c r="I22" s="8"/>
      <c r="J22" s="8"/>
    </row>
    <row r="23" spans="6:10" ht="12.75">
      <c r="F23" s="8"/>
      <c r="G23" s="8"/>
      <c r="H23" s="8"/>
      <c r="I23" s="8"/>
      <c r="J23" s="8"/>
    </row>
    <row r="24" spans="2:10" ht="12.75">
      <c r="B24" s="39">
        <v>4</v>
      </c>
      <c r="C24" s="39" t="s">
        <v>126</v>
      </c>
      <c r="F24" s="8"/>
      <c r="G24" s="8"/>
      <c r="H24" s="8"/>
      <c r="I24" s="8"/>
      <c r="J24" s="8"/>
    </row>
    <row r="25" spans="3:10" ht="12.75">
      <c r="C25" t="s">
        <v>127</v>
      </c>
      <c r="F25" s="8"/>
      <c r="G25" s="8"/>
      <c r="H25" s="8"/>
      <c r="I25" s="8"/>
      <c r="J25" s="8"/>
    </row>
    <row r="26" spans="6:10" ht="12.75">
      <c r="F26" s="58" t="s">
        <v>56</v>
      </c>
      <c r="G26" s="58"/>
      <c r="H26" s="41"/>
      <c r="I26" s="58" t="s">
        <v>57</v>
      </c>
      <c r="J26" s="58"/>
    </row>
    <row r="27" spans="6:10" ht="12.75">
      <c r="F27" s="41" t="s">
        <v>9</v>
      </c>
      <c r="G27" s="41" t="s">
        <v>58</v>
      </c>
      <c r="H27" s="41"/>
      <c r="I27" s="41" t="s">
        <v>9</v>
      </c>
      <c r="J27" s="41" t="s">
        <v>58</v>
      </c>
    </row>
    <row r="28" spans="6:10" ht="12.75">
      <c r="F28" s="41" t="s">
        <v>13</v>
      </c>
      <c r="G28" s="41" t="s">
        <v>13</v>
      </c>
      <c r="H28" s="8"/>
      <c r="I28" s="41" t="s">
        <v>13</v>
      </c>
      <c r="J28" s="41" t="s">
        <v>13</v>
      </c>
    </row>
    <row r="29" spans="6:10" ht="12.75">
      <c r="F29" s="8"/>
      <c r="G29" s="8"/>
      <c r="H29" s="8"/>
      <c r="I29" s="8"/>
      <c r="J29" s="8"/>
    </row>
    <row r="30" spans="3:10" ht="12.75">
      <c r="C30" t="s">
        <v>128</v>
      </c>
      <c r="F30" s="42">
        <v>-29</v>
      </c>
      <c r="G30" s="8">
        <v>-75</v>
      </c>
      <c r="H30" s="8"/>
      <c r="I30" s="8">
        <v>-236</v>
      </c>
      <c r="J30" s="9">
        <v>-549</v>
      </c>
    </row>
    <row r="31" spans="3:10" ht="12.75">
      <c r="C31" t="s">
        <v>129</v>
      </c>
      <c r="F31" s="42">
        <f>-'[1]Workings'!J111/1000</f>
        <v>1.59</v>
      </c>
      <c r="G31" s="43">
        <v>0</v>
      </c>
      <c r="H31" s="8"/>
      <c r="I31" s="8">
        <f>-'[1]Workings'!F111/1000</f>
        <v>-97.453</v>
      </c>
      <c r="J31" s="8">
        <v>0</v>
      </c>
    </row>
    <row r="32" spans="3:10" ht="12.75">
      <c r="C32" t="s">
        <v>210</v>
      </c>
      <c r="F32" s="42">
        <v>3</v>
      </c>
      <c r="G32" s="43">
        <v>74</v>
      </c>
      <c r="H32" s="8"/>
      <c r="I32" s="8">
        <v>3</v>
      </c>
      <c r="J32" s="8">
        <v>74</v>
      </c>
    </row>
    <row r="33" spans="6:10" ht="13.5" thickBot="1">
      <c r="F33" s="44">
        <f>SUM(F30:F32)</f>
        <v>-24.41</v>
      </c>
      <c r="G33" s="44">
        <f>SUM(G30:G32)</f>
        <v>-1</v>
      </c>
      <c r="H33" s="8"/>
      <c r="I33" s="44">
        <f>SUM(I30:I32)</f>
        <v>-330.453</v>
      </c>
      <c r="J33" s="44">
        <f>SUM(J30:J32)</f>
        <v>-475</v>
      </c>
    </row>
    <row r="34" spans="6:10" ht="13.5" thickTop="1">
      <c r="F34" s="8"/>
      <c r="G34" s="8"/>
      <c r="H34" s="8"/>
      <c r="I34" s="8"/>
      <c r="J34" s="8"/>
    </row>
    <row r="35" spans="3:10" ht="12.75">
      <c r="C35" t="s">
        <v>130</v>
      </c>
      <c r="F35" s="8"/>
      <c r="G35" s="8"/>
      <c r="H35" s="8"/>
      <c r="I35" s="8"/>
      <c r="J35" s="8"/>
    </row>
    <row r="36" spans="6:10" ht="12.75">
      <c r="F36" s="8"/>
      <c r="G36" s="8"/>
      <c r="H36" s="8"/>
      <c r="I36" s="8"/>
      <c r="J36" s="8"/>
    </row>
    <row r="37" spans="2:10" ht="12.75">
      <c r="B37" s="39">
        <v>5</v>
      </c>
      <c r="C37" s="39" t="s">
        <v>131</v>
      </c>
      <c r="F37" s="8"/>
      <c r="G37" s="8"/>
      <c r="H37" s="8"/>
      <c r="I37" s="8"/>
      <c r="J37" s="8"/>
    </row>
    <row r="38" spans="3:10" ht="12.75">
      <c r="C38" t="s">
        <v>132</v>
      </c>
      <c r="F38" s="8"/>
      <c r="G38" s="8"/>
      <c r="H38" s="8"/>
      <c r="I38" s="8"/>
      <c r="J38" s="8"/>
    </row>
    <row r="39" spans="6:10" ht="12.75">
      <c r="F39" s="8"/>
      <c r="G39" s="8"/>
      <c r="H39" s="8"/>
      <c r="I39" s="8"/>
      <c r="J39" s="8"/>
    </row>
    <row r="40" spans="2:10" ht="12.75">
      <c r="B40" s="39">
        <v>6</v>
      </c>
      <c r="C40" s="39" t="s">
        <v>133</v>
      </c>
      <c r="F40" s="8"/>
      <c r="G40" s="8"/>
      <c r="H40" s="8"/>
      <c r="I40" s="8"/>
      <c r="J40" s="8"/>
    </row>
    <row r="41" spans="3:10" ht="12.75">
      <c r="C41" t="s">
        <v>134</v>
      </c>
      <c r="F41" s="8"/>
      <c r="G41" s="8"/>
      <c r="H41" s="8"/>
      <c r="I41" s="8"/>
      <c r="J41" s="8"/>
    </row>
    <row r="42" spans="3:10" ht="12.75">
      <c r="C42" t="s">
        <v>135</v>
      </c>
      <c r="F42" s="8"/>
      <c r="G42" s="8"/>
      <c r="H42" s="8"/>
      <c r="I42" s="8"/>
      <c r="J42" s="8"/>
    </row>
    <row r="43" spans="6:10" ht="12.75">
      <c r="F43" s="8"/>
      <c r="G43" s="8"/>
      <c r="H43" s="8"/>
      <c r="I43" s="8"/>
      <c r="J43" s="8"/>
    </row>
    <row r="44" spans="2:10" ht="12.75">
      <c r="B44" s="39">
        <v>7</v>
      </c>
      <c r="C44" s="39" t="s">
        <v>136</v>
      </c>
      <c r="F44" s="8"/>
      <c r="G44" s="8"/>
      <c r="H44" s="8"/>
      <c r="I44" s="8"/>
      <c r="J44" s="8"/>
    </row>
    <row r="45" spans="2:10" ht="12.75">
      <c r="B45" s="39"/>
      <c r="C45" s="40" t="s">
        <v>137</v>
      </c>
      <c r="F45" s="8"/>
      <c r="G45" s="8"/>
      <c r="H45" s="8"/>
      <c r="I45" s="8"/>
      <c r="J45" s="8"/>
    </row>
    <row r="46" spans="2:10" ht="12.75">
      <c r="B46" s="39"/>
      <c r="C46" s="40" t="s">
        <v>138</v>
      </c>
      <c r="F46" s="8"/>
      <c r="G46" s="8"/>
      <c r="H46" s="8"/>
      <c r="I46" s="8"/>
      <c r="J46" s="8"/>
    </row>
    <row r="47" spans="2:10" ht="12.75">
      <c r="B47" s="39"/>
      <c r="C47" s="40" t="s">
        <v>139</v>
      </c>
      <c r="F47" s="8"/>
      <c r="G47" s="8"/>
      <c r="H47" s="8"/>
      <c r="I47" s="8"/>
      <c r="J47" s="8"/>
    </row>
    <row r="48" spans="6:10" ht="12.75">
      <c r="F48" s="8"/>
      <c r="G48" s="8"/>
      <c r="H48" s="8"/>
      <c r="I48" s="8"/>
      <c r="J48" s="8"/>
    </row>
    <row r="49" spans="2:10" ht="12.75">
      <c r="B49" s="39">
        <v>8</v>
      </c>
      <c r="C49" s="39" t="s">
        <v>140</v>
      </c>
      <c r="F49" s="8"/>
      <c r="G49" s="8"/>
      <c r="H49" s="8"/>
      <c r="I49" s="8"/>
      <c r="J49" s="8"/>
    </row>
    <row r="50" spans="2:10" ht="12.75">
      <c r="B50" s="39"/>
      <c r="C50" s="40" t="s">
        <v>141</v>
      </c>
      <c r="D50" s="40"/>
      <c r="F50" s="8"/>
      <c r="G50" s="8"/>
      <c r="H50" s="8"/>
      <c r="I50" s="8"/>
      <c r="J50" s="8"/>
    </row>
    <row r="51" spans="2:10" ht="12.75">
      <c r="B51" s="39"/>
      <c r="C51" s="40" t="s">
        <v>142</v>
      </c>
      <c r="D51" s="40" t="s">
        <v>143</v>
      </c>
      <c r="F51" s="8"/>
      <c r="G51" s="8"/>
      <c r="H51" s="8"/>
      <c r="I51" s="8"/>
      <c r="J51" s="8"/>
    </row>
    <row r="52" spans="2:10" ht="12.75">
      <c r="B52" s="39"/>
      <c r="C52" s="40"/>
      <c r="D52" s="40" t="s">
        <v>144</v>
      </c>
      <c r="F52" s="8"/>
      <c r="G52" s="8"/>
      <c r="H52" s="8"/>
      <c r="I52" s="8"/>
      <c r="J52" s="8"/>
    </row>
    <row r="53" spans="2:10" ht="12.75">
      <c r="B53" s="39"/>
      <c r="C53" s="40" t="s">
        <v>145</v>
      </c>
      <c r="D53" s="40" t="s">
        <v>146</v>
      </c>
      <c r="F53" s="8"/>
      <c r="G53" s="8"/>
      <c r="H53" s="8"/>
      <c r="I53" s="8"/>
      <c r="J53" s="8"/>
    </row>
    <row r="54" spans="2:10" ht="12.75">
      <c r="B54" s="39"/>
      <c r="C54" s="40"/>
      <c r="D54" s="40" t="s">
        <v>147</v>
      </c>
      <c r="F54" s="8"/>
      <c r="G54" s="8"/>
      <c r="H54" s="8"/>
      <c r="I54" s="8"/>
      <c r="J54" s="8"/>
    </row>
    <row r="55" spans="2:10" ht="12.75">
      <c r="B55" s="39"/>
      <c r="C55" s="40"/>
      <c r="D55" s="40" t="s">
        <v>148</v>
      </c>
      <c r="F55" s="8"/>
      <c r="G55" s="8"/>
      <c r="H55" s="8"/>
      <c r="I55" s="8"/>
      <c r="J55" s="8"/>
    </row>
    <row r="56" spans="2:10" ht="12.75">
      <c r="B56" s="39"/>
      <c r="C56" s="40" t="s">
        <v>149</v>
      </c>
      <c r="D56" s="40" t="s">
        <v>150</v>
      </c>
      <c r="F56" s="8"/>
      <c r="G56" s="8"/>
      <c r="H56" s="8"/>
      <c r="I56" s="8"/>
      <c r="J56" s="8"/>
    </row>
    <row r="57" spans="2:10" ht="12.75">
      <c r="B57" s="39"/>
      <c r="C57" s="40"/>
      <c r="D57" s="40" t="s">
        <v>151</v>
      </c>
      <c r="F57" s="8"/>
      <c r="G57" s="8"/>
      <c r="H57" s="8"/>
      <c r="I57" s="8"/>
      <c r="J57" s="8"/>
    </row>
    <row r="58" spans="6:10" ht="12.75">
      <c r="F58" s="8"/>
      <c r="G58" s="8"/>
      <c r="H58" s="8"/>
      <c r="I58" s="8"/>
      <c r="J58" s="8"/>
    </row>
    <row r="59" spans="2:10" ht="12.75">
      <c r="B59" s="39">
        <v>9</v>
      </c>
      <c r="C59" s="39" t="s">
        <v>152</v>
      </c>
      <c r="F59" s="8"/>
      <c r="G59" s="8"/>
      <c r="H59" s="8"/>
      <c r="I59" s="8"/>
      <c r="J59" s="8"/>
    </row>
    <row r="60" spans="2:10" ht="12.75">
      <c r="B60" s="39"/>
      <c r="C60" s="40" t="s">
        <v>153</v>
      </c>
      <c r="F60" s="8"/>
      <c r="G60" s="8"/>
      <c r="H60" s="8"/>
      <c r="I60" s="8"/>
      <c r="J60" s="8"/>
    </row>
    <row r="61" spans="2:10" ht="12.75">
      <c r="B61" s="39"/>
      <c r="C61" s="40" t="s">
        <v>154</v>
      </c>
      <c r="F61" s="8"/>
      <c r="G61" s="8"/>
      <c r="H61" s="8"/>
      <c r="I61" s="8"/>
      <c r="J61" s="8"/>
    </row>
    <row r="62" spans="3:10" ht="12.75">
      <c r="C62" s="57" t="s">
        <v>155</v>
      </c>
      <c r="D62" s="57"/>
      <c r="E62" s="57"/>
      <c r="F62" s="57"/>
      <c r="G62" s="57"/>
      <c r="H62" s="57"/>
      <c r="I62" s="57"/>
      <c r="J62" s="57"/>
    </row>
    <row r="63" spans="3:10" ht="12.75">
      <c r="C63" s="57" t="s">
        <v>156</v>
      </c>
      <c r="D63" s="57"/>
      <c r="E63" s="57"/>
      <c r="F63" s="57"/>
      <c r="G63" s="57"/>
      <c r="H63" s="57"/>
      <c r="I63" s="57"/>
      <c r="J63" s="57"/>
    </row>
    <row r="64" spans="6:10" ht="12.75">
      <c r="F64" s="8"/>
      <c r="G64" s="8"/>
      <c r="H64" s="8"/>
      <c r="I64" s="8"/>
      <c r="J64" s="8"/>
    </row>
    <row r="65" spans="2:10" ht="12.75">
      <c r="B65" s="39">
        <v>10</v>
      </c>
      <c r="C65" s="39" t="s">
        <v>157</v>
      </c>
      <c r="F65" s="8"/>
      <c r="G65" s="8"/>
      <c r="H65" s="8"/>
      <c r="I65" s="8"/>
      <c r="J65" s="8"/>
    </row>
    <row r="66" spans="3:10" ht="12.75">
      <c r="C66" t="s">
        <v>158</v>
      </c>
      <c r="F66" s="8"/>
      <c r="G66" s="8"/>
      <c r="H66" s="8"/>
      <c r="I66" s="8"/>
      <c r="J66" s="8"/>
    </row>
    <row r="67" spans="6:10" ht="12.75">
      <c r="F67" s="8"/>
      <c r="G67" s="8"/>
      <c r="H67" s="8"/>
      <c r="I67" s="8"/>
      <c r="J67" s="8"/>
    </row>
    <row r="68" spans="6:10" ht="12.75">
      <c r="F68" s="41" t="s">
        <v>159</v>
      </c>
      <c r="G68" s="41" t="s">
        <v>160</v>
      </c>
      <c r="H68" s="45"/>
      <c r="I68" s="41" t="s">
        <v>161</v>
      </c>
      <c r="J68" s="8"/>
    </row>
    <row r="69" spans="6:10" ht="12.75">
      <c r="F69" s="41" t="s">
        <v>13</v>
      </c>
      <c r="G69" s="41" t="s">
        <v>13</v>
      </c>
      <c r="H69" s="45"/>
      <c r="I69" s="41" t="s">
        <v>13</v>
      </c>
      <c r="J69" s="8"/>
    </row>
    <row r="70" spans="3:10" ht="12.75">
      <c r="C70" s="39" t="s">
        <v>162</v>
      </c>
      <c r="F70" s="8"/>
      <c r="G70" s="8"/>
      <c r="H70" s="8"/>
      <c r="I70" s="8"/>
      <c r="J70" s="8"/>
    </row>
    <row r="71" spans="6:10" ht="12.75">
      <c r="F71" s="8"/>
      <c r="G71" s="8"/>
      <c r="H71" s="8"/>
      <c r="I71" s="8"/>
      <c r="J71" s="8"/>
    </row>
    <row r="72" spans="4:12" ht="12.75">
      <c r="D72" t="s">
        <v>163</v>
      </c>
      <c r="F72" s="20">
        <f>7110+792+455+1639+2833</f>
        <v>12829</v>
      </c>
      <c r="G72" s="20">
        <f>188+207</f>
        <v>395</v>
      </c>
      <c r="H72" s="8"/>
      <c r="I72" s="20">
        <f>G72+F72</f>
        <v>13224</v>
      </c>
      <c r="J72" s="8"/>
      <c r="L72" s="18"/>
    </row>
    <row r="73" ht="12.75">
      <c r="J73" s="8"/>
    </row>
    <row r="74" spans="3:10" ht="12.75">
      <c r="C74" s="39" t="s">
        <v>164</v>
      </c>
      <c r="F74" s="8"/>
      <c r="G74" s="8"/>
      <c r="H74" s="8"/>
      <c r="I74" s="8"/>
      <c r="J74" s="8"/>
    </row>
    <row r="75" spans="6:10" ht="12.75">
      <c r="F75" s="8"/>
      <c r="G75" s="8"/>
      <c r="H75" s="8"/>
      <c r="I75" s="8"/>
      <c r="J75" s="8"/>
    </row>
    <row r="76" spans="4:12" ht="12.75">
      <c r="D76" t="s">
        <v>163</v>
      </c>
      <c r="F76" s="8">
        <f>1374+125+121+335+520</f>
        <v>2475</v>
      </c>
      <c r="G76" s="8">
        <f>39+55</f>
        <v>94</v>
      </c>
      <c r="H76" s="8"/>
      <c r="I76" s="8">
        <f>G76+F76</f>
        <v>2569</v>
      </c>
      <c r="J76" s="8"/>
      <c r="L76" s="18"/>
    </row>
    <row r="77" spans="4:10" ht="12.75">
      <c r="D77" t="s">
        <v>214</v>
      </c>
      <c r="F77" s="9">
        <f>8575-1</f>
        <v>8574</v>
      </c>
      <c r="G77" s="8">
        <v>4960</v>
      </c>
      <c r="H77" s="8"/>
      <c r="I77" s="8">
        <f>G77+F77</f>
        <v>13534</v>
      </c>
      <c r="J77" s="8"/>
    </row>
    <row r="78" spans="4:10" ht="12.75">
      <c r="D78" t="s">
        <v>209</v>
      </c>
      <c r="F78" s="8">
        <v>1451</v>
      </c>
      <c r="G78" s="8">
        <v>0</v>
      </c>
      <c r="H78" s="8"/>
      <c r="I78" s="8">
        <f>G78+F78</f>
        <v>1451</v>
      </c>
      <c r="J78" s="8"/>
    </row>
    <row r="79" spans="6:10" ht="12.75">
      <c r="F79" s="15">
        <f>SUM(F76:F78)</f>
        <v>12500</v>
      </c>
      <c r="G79" s="15">
        <f>SUM(G76:G78)</f>
        <v>5054</v>
      </c>
      <c r="H79" s="8"/>
      <c r="I79" s="15">
        <f>SUM(I76:I78)</f>
        <v>17554</v>
      </c>
      <c r="J79" s="8"/>
    </row>
    <row r="80" spans="6:10" ht="12.75">
      <c r="F80" s="25"/>
      <c r="G80" s="25"/>
      <c r="H80" s="8"/>
      <c r="I80" s="25"/>
      <c r="J80" s="8"/>
    </row>
    <row r="81" spans="3:11" ht="13.5" thickBot="1">
      <c r="C81" s="39" t="s">
        <v>161</v>
      </c>
      <c r="F81" s="19">
        <f>F79+F72</f>
        <v>25329</v>
      </c>
      <c r="G81" s="19">
        <f>G79+G72</f>
        <v>5449</v>
      </c>
      <c r="H81" s="8"/>
      <c r="I81" s="19">
        <f>I79+I72</f>
        <v>30778</v>
      </c>
      <c r="J81" s="8"/>
      <c r="K81" s="18"/>
    </row>
    <row r="82" spans="3:11" ht="13.5" thickTop="1">
      <c r="C82" s="39"/>
      <c r="F82" s="12"/>
      <c r="G82" s="12"/>
      <c r="H82" s="8"/>
      <c r="I82" s="12"/>
      <c r="J82" s="8"/>
      <c r="K82" s="18"/>
    </row>
    <row r="83" spans="3:11" ht="12.75">
      <c r="C83" s="40" t="s">
        <v>165</v>
      </c>
      <c r="F83" s="12"/>
      <c r="G83" s="12"/>
      <c r="H83" s="8"/>
      <c r="I83" s="12"/>
      <c r="J83" s="8"/>
      <c r="K83" s="18"/>
    </row>
    <row r="84" spans="3:11" ht="12.75">
      <c r="C84" s="40" t="s">
        <v>166</v>
      </c>
      <c r="F84" s="12"/>
      <c r="G84" s="12"/>
      <c r="H84" s="8"/>
      <c r="I84" s="12"/>
      <c r="J84" s="8"/>
      <c r="K84" s="18"/>
    </row>
    <row r="85" spans="6:10" ht="12.75">
      <c r="F85" s="12"/>
      <c r="G85" s="12"/>
      <c r="H85" s="8"/>
      <c r="I85" s="12"/>
      <c r="J85" s="8"/>
    </row>
    <row r="86" spans="2:10" ht="12.75">
      <c r="B86" s="39">
        <v>11</v>
      </c>
      <c r="C86" s="39" t="s">
        <v>167</v>
      </c>
      <c r="F86" s="8"/>
      <c r="G86" s="8"/>
      <c r="H86" s="8"/>
      <c r="I86" s="8"/>
      <c r="J86" s="8"/>
    </row>
    <row r="87" spans="3:10" ht="12.75">
      <c r="C87" t="s">
        <v>168</v>
      </c>
      <c r="F87" s="8"/>
      <c r="G87" s="8"/>
      <c r="H87" s="8"/>
      <c r="I87" s="8"/>
      <c r="J87" s="8"/>
    </row>
    <row r="88" spans="3:10" ht="12.75">
      <c r="C88" t="s">
        <v>195</v>
      </c>
      <c r="F88" s="8"/>
      <c r="G88" s="8"/>
      <c r="H88" s="8"/>
      <c r="I88" s="8"/>
      <c r="J88" s="8"/>
    </row>
    <row r="89" spans="3:10" ht="12.75">
      <c r="C89" t="s">
        <v>169</v>
      </c>
      <c r="F89" s="8"/>
      <c r="G89" s="8"/>
      <c r="H89" s="8"/>
      <c r="I89" s="8"/>
      <c r="J89" s="8"/>
    </row>
    <row r="90" spans="3:10" ht="12.75">
      <c r="C90" t="s">
        <v>170</v>
      </c>
      <c r="F90" s="8"/>
      <c r="G90" s="8"/>
      <c r="H90" s="8"/>
      <c r="I90" s="8"/>
      <c r="J90" s="8"/>
    </row>
    <row r="91" spans="6:10" ht="12.75">
      <c r="F91" s="8"/>
      <c r="G91" s="8"/>
      <c r="H91" s="8"/>
      <c r="I91" s="8"/>
      <c r="J91" s="8"/>
    </row>
    <row r="92" spans="2:10" ht="12.75">
      <c r="B92" s="39">
        <v>12</v>
      </c>
      <c r="C92" s="39" t="s">
        <v>171</v>
      </c>
      <c r="F92" s="8"/>
      <c r="G92" s="8"/>
      <c r="H92" s="8"/>
      <c r="I92" s="8"/>
      <c r="J92" s="8"/>
    </row>
    <row r="93" spans="3:10" ht="12.75">
      <c r="C93" t="s">
        <v>172</v>
      </c>
      <c r="F93" s="8"/>
      <c r="G93" s="8"/>
      <c r="H93" s="8"/>
      <c r="I93" s="8"/>
      <c r="J93" s="8"/>
    </row>
    <row r="94" spans="6:10" ht="12.75">
      <c r="F94" s="8"/>
      <c r="G94" s="8"/>
      <c r="H94" s="8"/>
      <c r="I94" s="8"/>
      <c r="J94" s="8"/>
    </row>
    <row r="95" spans="2:10" ht="12.75">
      <c r="B95" s="39">
        <v>13</v>
      </c>
      <c r="C95" s="39" t="s">
        <v>173</v>
      </c>
      <c r="F95" s="8"/>
      <c r="G95" s="8"/>
      <c r="H95" s="8"/>
      <c r="I95" s="8"/>
      <c r="J95" s="8"/>
    </row>
    <row r="96" spans="3:10" ht="12.75">
      <c r="C96" t="s">
        <v>174</v>
      </c>
      <c r="F96" s="8"/>
      <c r="G96" s="8"/>
      <c r="H96" s="8"/>
      <c r="I96" s="8"/>
      <c r="J96" s="8"/>
    </row>
    <row r="97" spans="6:10" ht="12.75">
      <c r="F97" s="8"/>
      <c r="G97" s="8"/>
      <c r="H97" s="8"/>
      <c r="I97" s="8"/>
      <c r="J97" s="8"/>
    </row>
    <row r="98" spans="2:10" ht="12.75">
      <c r="B98" s="39">
        <v>14</v>
      </c>
      <c r="C98" s="39" t="s">
        <v>175</v>
      </c>
      <c r="F98" s="8"/>
      <c r="G98" s="8"/>
      <c r="H98" s="8"/>
      <c r="I98" s="8"/>
      <c r="J98" s="8"/>
    </row>
    <row r="99" spans="3:10" ht="12.75">
      <c r="C99" t="s">
        <v>176</v>
      </c>
      <c r="F99" s="8"/>
      <c r="G99" s="8"/>
      <c r="H99" s="8"/>
      <c r="I99" s="8"/>
      <c r="J99" s="8"/>
    </row>
    <row r="100" spans="3:10" ht="12.75">
      <c r="C100" t="s">
        <v>177</v>
      </c>
      <c r="F100" s="8"/>
      <c r="G100" s="8"/>
      <c r="H100" s="8"/>
      <c r="I100" s="8"/>
      <c r="J100" s="8"/>
    </row>
    <row r="101" spans="6:10" ht="12.75">
      <c r="F101" s="8"/>
      <c r="G101" s="8"/>
      <c r="H101" s="8"/>
      <c r="I101" s="8"/>
      <c r="J101" s="8"/>
    </row>
    <row r="102" spans="2:10" ht="12.75">
      <c r="B102" s="39">
        <v>15</v>
      </c>
      <c r="C102" s="39" t="s">
        <v>178</v>
      </c>
      <c r="F102" s="8"/>
      <c r="G102" s="8"/>
      <c r="H102" s="8"/>
      <c r="I102" s="8"/>
      <c r="J102" s="8"/>
    </row>
    <row r="103" spans="2:10" ht="12.75">
      <c r="B103" s="39"/>
      <c r="C103" s="40" t="s">
        <v>196</v>
      </c>
      <c r="F103" s="8"/>
      <c r="G103" s="8"/>
      <c r="H103" s="8"/>
      <c r="I103" s="8"/>
      <c r="J103" s="8"/>
    </row>
    <row r="104" spans="2:10" ht="12.75">
      <c r="B104" s="39"/>
      <c r="C104" s="46" t="s">
        <v>179</v>
      </c>
      <c r="F104" s="8"/>
      <c r="G104" s="8"/>
      <c r="H104" s="8"/>
      <c r="I104" s="8"/>
      <c r="J104" s="8"/>
    </row>
    <row r="105" spans="2:10" ht="12.75">
      <c r="B105" s="39"/>
      <c r="C105" s="46" t="s">
        <v>203</v>
      </c>
      <c r="F105" s="8"/>
      <c r="G105" s="8"/>
      <c r="H105" s="8"/>
      <c r="I105" s="8"/>
      <c r="J105" s="8"/>
    </row>
    <row r="106" spans="3:10" ht="12.75">
      <c r="C106" s="40"/>
      <c r="F106" s="8"/>
      <c r="G106" s="8"/>
      <c r="H106" s="8"/>
      <c r="I106" s="8"/>
      <c r="J106" s="8"/>
    </row>
    <row r="107" spans="2:10" ht="12.75">
      <c r="B107" s="39">
        <v>16</v>
      </c>
      <c r="C107" s="39" t="s">
        <v>180</v>
      </c>
      <c r="F107" s="47"/>
      <c r="G107" s="8"/>
      <c r="H107" s="8"/>
      <c r="I107" s="8"/>
      <c r="J107" s="8"/>
    </row>
    <row r="108" spans="3:10" ht="12.75">
      <c r="C108" t="s">
        <v>197</v>
      </c>
      <c r="F108" s="8"/>
      <c r="G108" s="8"/>
      <c r="H108" s="8"/>
      <c r="I108" s="8"/>
      <c r="J108" s="8"/>
    </row>
    <row r="109" spans="3:10" ht="12.75">
      <c r="C109" t="s">
        <v>198</v>
      </c>
      <c r="F109" s="8"/>
      <c r="G109" s="8"/>
      <c r="H109" s="8"/>
      <c r="I109" s="8"/>
      <c r="J109" s="8"/>
    </row>
    <row r="110" spans="3:10" ht="12.75">
      <c r="C110" t="s">
        <v>199</v>
      </c>
      <c r="F110" s="8"/>
      <c r="G110" s="8"/>
      <c r="H110" s="8"/>
      <c r="I110" s="8"/>
      <c r="J110" s="8"/>
    </row>
    <row r="111" spans="3:10" ht="12.75">
      <c r="C111" s="48" t="s">
        <v>204</v>
      </c>
      <c r="F111" s="8"/>
      <c r="G111" s="8"/>
      <c r="H111" s="8"/>
      <c r="I111" s="8"/>
      <c r="J111" s="8"/>
    </row>
    <row r="112" spans="3:10" ht="12.75">
      <c r="C112" t="s">
        <v>181</v>
      </c>
      <c r="F112" s="8"/>
      <c r="G112" s="8"/>
      <c r="H112" s="8"/>
      <c r="I112" s="8"/>
      <c r="J112" s="8"/>
    </row>
    <row r="113" spans="6:10" ht="12.75">
      <c r="F113" s="8"/>
      <c r="G113" s="8"/>
      <c r="H113" s="8"/>
      <c r="I113" s="8"/>
      <c r="J113" s="8"/>
    </row>
    <row r="114" spans="2:10" ht="12.75">
      <c r="B114" s="39">
        <v>17</v>
      </c>
      <c r="C114" s="39" t="s">
        <v>182</v>
      </c>
      <c r="F114" s="8"/>
      <c r="G114" s="8"/>
      <c r="H114" s="8"/>
      <c r="I114" s="8"/>
      <c r="J114" s="8"/>
    </row>
    <row r="115" spans="2:10" ht="12.75">
      <c r="B115" s="39"/>
      <c r="C115" s="40" t="s">
        <v>205</v>
      </c>
      <c r="F115" s="8"/>
      <c r="G115" s="8"/>
      <c r="H115" s="8"/>
      <c r="I115" s="8"/>
      <c r="J115" s="8"/>
    </row>
    <row r="116" spans="2:10" ht="12.75">
      <c r="B116" s="39"/>
      <c r="C116" s="40" t="s">
        <v>208</v>
      </c>
      <c r="F116" s="8"/>
      <c r="G116" s="8"/>
      <c r="H116" s="8"/>
      <c r="I116" s="8"/>
      <c r="J116" s="8"/>
    </row>
    <row r="117" spans="3:10" ht="12.75">
      <c r="C117" t="s">
        <v>207</v>
      </c>
      <c r="F117" s="8"/>
      <c r="G117" s="8"/>
      <c r="H117" s="8"/>
      <c r="I117" s="8"/>
      <c r="J117" s="8"/>
    </row>
    <row r="118" spans="3:10" ht="12.75">
      <c r="C118" t="s">
        <v>206</v>
      </c>
      <c r="F118" s="8"/>
      <c r="G118" s="8"/>
      <c r="H118" s="8"/>
      <c r="I118" s="8"/>
      <c r="J118" s="8"/>
    </row>
    <row r="119" spans="6:10" ht="12.75">
      <c r="F119" s="8"/>
      <c r="G119" s="8"/>
      <c r="H119" s="8"/>
      <c r="I119" s="8"/>
      <c r="J119" s="8"/>
    </row>
    <row r="120" spans="2:10" ht="12.75">
      <c r="B120" s="39">
        <v>18</v>
      </c>
      <c r="C120" s="39" t="s">
        <v>183</v>
      </c>
      <c r="F120" s="8"/>
      <c r="G120" s="8"/>
      <c r="H120" s="8"/>
      <c r="I120" s="8"/>
      <c r="J120" s="8"/>
    </row>
    <row r="121" spans="3:10" ht="12.75">
      <c r="C121" t="s">
        <v>184</v>
      </c>
      <c r="F121" s="8"/>
      <c r="G121" s="8"/>
      <c r="H121" s="8"/>
      <c r="I121" s="8"/>
      <c r="J121" s="8"/>
    </row>
    <row r="122" spans="6:10" ht="12.75">
      <c r="F122" s="8"/>
      <c r="G122" s="8"/>
      <c r="H122" s="8"/>
      <c r="I122" s="8"/>
      <c r="J122" s="8"/>
    </row>
    <row r="123" spans="2:10" ht="12.75">
      <c r="B123" s="39">
        <v>19</v>
      </c>
      <c r="C123" s="39" t="s">
        <v>185</v>
      </c>
      <c r="F123" s="8"/>
      <c r="G123" s="8"/>
      <c r="H123" s="8"/>
      <c r="I123" s="8"/>
      <c r="J123" s="8"/>
    </row>
    <row r="124" spans="2:10" ht="12.75">
      <c r="B124" s="39"/>
      <c r="C124" s="40" t="s">
        <v>211</v>
      </c>
      <c r="F124" s="8"/>
      <c r="G124" s="8"/>
      <c r="H124" s="8"/>
      <c r="I124" s="8"/>
      <c r="J124" s="8"/>
    </row>
    <row r="125" spans="2:10" ht="12.75">
      <c r="B125" s="39"/>
      <c r="C125" s="40" t="s">
        <v>212</v>
      </c>
      <c r="F125" s="8"/>
      <c r="G125" s="8"/>
      <c r="H125" s="8"/>
      <c r="I125" s="8"/>
      <c r="J125" s="8"/>
    </row>
    <row r="126" spans="2:3" ht="12.75">
      <c r="B126" s="39"/>
      <c r="C126" s="40" t="s">
        <v>213</v>
      </c>
    </row>
    <row r="127" spans="2:3" ht="12.75">
      <c r="B127" s="39"/>
      <c r="C127" s="40"/>
    </row>
    <row r="128" spans="2:3" ht="12.75">
      <c r="B128" s="39">
        <v>20</v>
      </c>
      <c r="C128" s="39" t="s">
        <v>186</v>
      </c>
    </row>
    <row r="129" spans="2:3" ht="12.75">
      <c r="B129" s="39"/>
      <c r="C129" s="40" t="s">
        <v>187</v>
      </c>
    </row>
    <row r="130" spans="2:3" ht="12.75">
      <c r="B130" s="39"/>
      <c r="C130" s="40"/>
    </row>
    <row r="131" spans="2:3" ht="12.75">
      <c r="B131" s="39">
        <v>21</v>
      </c>
      <c r="C131" s="39" t="s">
        <v>188</v>
      </c>
    </row>
    <row r="132" spans="2:3" ht="12.75">
      <c r="B132" s="39"/>
      <c r="C132" s="40" t="s">
        <v>189</v>
      </c>
    </row>
    <row r="133" spans="2:3" ht="12.75">
      <c r="B133" s="39"/>
      <c r="C133" s="40"/>
    </row>
    <row r="134" spans="2:3" ht="12.75">
      <c r="B134" s="39">
        <v>22</v>
      </c>
      <c r="C134" s="39" t="s">
        <v>190</v>
      </c>
    </row>
    <row r="135" spans="2:3" ht="12.75">
      <c r="B135" s="39"/>
      <c r="C135" s="40" t="s">
        <v>191</v>
      </c>
    </row>
    <row r="136" spans="2:3" ht="12.75">
      <c r="B136" s="39"/>
      <c r="C136" s="40" t="s">
        <v>215</v>
      </c>
    </row>
    <row r="137" spans="2:3" ht="12.75">
      <c r="B137" s="39"/>
      <c r="C137" s="40" t="s">
        <v>192</v>
      </c>
    </row>
    <row r="138" spans="2:3" ht="12.75">
      <c r="B138" s="39"/>
      <c r="C138" s="40"/>
    </row>
    <row r="139" ht="12.75">
      <c r="B139" t="s">
        <v>193</v>
      </c>
    </row>
    <row r="140" ht="12.75">
      <c r="B140" t="s">
        <v>194</v>
      </c>
    </row>
  </sheetData>
  <mergeCells count="10">
    <mergeCell ref="C62:J62"/>
    <mergeCell ref="C63:J63"/>
    <mergeCell ref="B12:J12"/>
    <mergeCell ref="F26:G26"/>
    <mergeCell ref="I26:J26"/>
    <mergeCell ref="B6:J6"/>
    <mergeCell ref="B8:J8"/>
    <mergeCell ref="B10:J10"/>
    <mergeCell ref="B11:J11"/>
    <mergeCell ref="B7:J7"/>
  </mergeCells>
  <printOptions/>
  <pageMargins left="0.75" right="0.75" top="1" bottom="1" header="0.5" footer="0.5"/>
  <pageSetup fitToHeight="6" horizontalDpi="300" verticalDpi="300" orientation="portrait" paperSize="9" scale="84" r:id="rId2"/>
  <headerFooter alignWithMargins="0">
    <oddHeader>&amp;L&amp;8F/n : &amp;F/&amp;A&amp;R&amp;8&amp;D &amp;T</oddHeader>
    <oddFooter>&amp;R&amp;8Page &amp;P of &amp;N</oddFooter>
  </headerFooter>
  <rowBreaks count="2" manualBreakCount="2">
    <brk id="64" max="9" man="1"/>
    <brk id="11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ST</dc:creator>
  <cp:keywords/>
  <dc:description/>
  <cp:lastModifiedBy>Chong ST</cp:lastModifiedBy>
  <cp:lastPrinted>2002-07-25T08:48:04Z</cp:lastPrinted>
  <dcterms:created xsi:type="dcterms:W3CDTF">2002-07-24T12:56:58Z</dcterms:created>
  <dcterms:modified xsi:type="dcterms:W3CDTF">2002-07-25T08:48:20Z</dcterms:modified>
  <cp:category/>
  <cp:version/>
  <cp:contentType/>
  <cp:contentStatus/>
</cp:coreProperties>
</file>